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497" activeTab="0"/>
  </bookViews>
  <sheets>
    <sheet name="Пиломатериалы" sheetId="1" r:id="rId1"/>
    <sheet name="Строганый, профил. брус" sheetId="2" r:id="rId2"/>
    <sheet name="Отчет о совместимости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<sst xmlns="http://schemas.openxmlformats.org/spreadsheetml/2006/main" count="239" uniqueCount="128">
  <si>
    <t>"Лесная Компания"</t>
  </si>
  <si>
    <t xml:space="preserve">                                 пгт. Березовка, ул.Трактовая 94.</t>
  </si>
  <si>
    <t>тел. (391) 294-70-12, 8-905-976-54-33</t>
  </si>
  <si>
    <t xml:space="preserve">ПРАЙС - ЛИСТ </t>
  </si>
  <si>
    <t>НАЛИЧНЫЙ РАСЧЕТ                                                                                            ДИСКОВОЕ ПИЛЕНИЕ</t>
  </si>
  <si>
    <t>№№ пп.</t>
  </si>
  <si>
    <t>Наименование</t>
  </si>
  <si>
    <t>Размеры, мм./мм./м.</t>
  </si>
  <si>
    <t>Объем штуки, м³</t>
  </si>
  <si>
    <t xml:space="preserve">Цена за штуку, руб. </t>
  </si>
  <si>
    <t>Целых штук в 1 м³</t>
  </si>
  <si>
    <t xml:space="preserve">Цена за 1 м³ /руб. </t>
  </si>
  <si>
    <t xml:space="preserve">Цена за 1 м.пог. </t>
  </si>
  <si>
    <t>Толщина</t>
  </si>
  <si>
    <t>Ширина</t>
  </si>
  <si>
    <t>Длина</t>
  </si>
  <si>
    <t>Брус сосна</t>
  </si>
  <si>
    <t>Брус, сосна</t>
  </si>
  <si>
    <t>Для крупных размеров свыше 200×200 цена договорная, от</t>
  </si>
  <si>
    <t>Брус лиственица</t>
  </si>
  <si>
    <t>Брус, лиственица</t>
  </si>
  <si>
    <t>Доска обрезная строительная сосна (1-3 сорт)</t>
  </si>
  <si>
    <t>Доска, сосна</t>
  </si>
  <si>
    <t xml:space="preserve">Для крупных размеров свыше (толщины 50 мм.) или (ширины 200 мм.) цена договорная, от </t>
  </si>
  <si>
    <t>Доска обрезная лиственица (1-3 сорт)</t>
  </si>
  <si>
    <t>Доска, лиственица</t>
  </si>
  <si>
    <t>Доска обрезная хвойная (1-3 сорт) 2 метра</t>
  </si>
  <si>
    <t>Доска заборная обрезная смесь хвойных пород</t>
  </si>
  <si>
    <t>Доска заборная обрезная (4 сорт) смесь пород</t>
  </si>
  <si>
    <t>Срезка, дрова</t>
  </si>
  <si>
    <t>Срезка деловая 40,50</t>
  </si>
  <si>
    <t>упаковка</t>
  </si>
  <si>
    <t>Срезка деловая 25</t>
  </si>
  <si>
    <t>Прокладки технологически</t>
  </si>
  <si>
    <t>Дрова</t>
  </si>
  <si>
    <t>Горбыль заборный</t>
  </si>
  <si>
    <t>Брусок</t>
  </si>
  <si>
    <t>Брусок, сосна</t>
  </si>
  <si>
    <t>Брусок, лиственница</t>
  </si>
  <si>
    <t>Опилки, стружки</t>
  </si>
  <si>
    <t>Опилки,стружки</t>
  </si>
  <si>
    <t>Погрузка погрузчиком только в открытые машины</t>
  </si>
  <si>
    <t>За 1 ковш (± 1 м3)</t>
  </si>
  <si>
    <t>Щепа для арболита</t>
  </si>
  <si>
    <t>Услуги поперечного раскроя</t>
  </si>
  <si>
    <t xml:space="preserve">Брус </t>
  </si>
  <si>
    <t>за 1 рез на 1 брусе</t>
  </si>
  <si>
    <t>Доска, брусок</t>
  </si>
  <si>
    <t>за 1 рез на 1</t>
  </si>
  <si>
    <t>Услуги продольного раскроя</t>
  </si>
  <si>
    <t>Доска 25-32 мм.</t>
  </si>
  <si>
    <t>за 1 метр погонный раскроя</t>
  </si>
  <si>
    <t>Доска 40-50 мм.</t>
  </si>
  <si>
    <t>Брус</t>
  </si>
  <si>
    <t>Услуги строгания</t>
  </si>
  <si>
    <t>Доска</t>
  </si>
  <si>
    <t>за 1 метр квадратный строгания</t>
  </si>
  <si>
    <t>сосна</t>
  </si>
  <si>
    <t>листв</t>
  </si>
  <si>
    <t>Примечание:</t>
  </si>
  <si>
    <t>При отсутствии требуемых пиломатериалов возможно изготовление любых размеров на заказ.</t>
  </si>
  <si>
    <t>При изготовлении на заказ, сроки исполнения и стоимость расчитываются индивидуально,</t>
  </si>
  <si>
    <t>Заказчиком вносится в кассу предоплата в размере не менее 50 % от стоимости всего заказа.</t>
  </si>
  <si>
    <t xml:space="preserve">     </t>
  </si>
  <si>
    <t>пгт. Березовка, ул.Трактовая 94.</t>
  </si>
  <si>
    <t>тел. (391) 296-54-33, 8-905-976-54-33</t>
  </si>
  <si>
    <t>ПРАЙС - ЛИСТ</t>
  </si>
  <si>
    <t xml:space="preserve"> Наличный расчет                                                          Дисковое пиление</t>
  </si>
  <si>
    <t>ИЗГОТОВЛЕНИЕ СТРОГАННОГО БРУСА, ПРОФИЛИРОВАННОГО БРУСА  И ЛАФЕТА ДЛЯ ДОМОСТРОЕНИЯ -ТОЛЬКО ПО ИНДИВИДУАЛЬНОМУ ЗАКАЗУ</t>
  </si>
  <si>
    <r>
      <rPr>
        <b/>
        <i/>
        <u val="single"/>
        <sz val="14"/>
        <color indexed="10"/>
        <rFont val="Arial"/>
        <family val="2"/>
      </rPr>
      <t xml:space="preserve">ВНИМАНИЕ!!!!  </t>
    </r>
    <r>
      <rPr>
        <b/>
        <i/>
        <sz val="14"/>
        <color indexed="10"/>
        <rFont val="Arial"/>
        <family val="2"/>
      </rPr>
      <t xml:space="preserve">        СТРОГАНИЕ ПРОИЗВОДИТСЯ ТОЛЬКО НА СТАНКАХ, ЧТО ГАРАНТИРУЕТ ПРОДУКЦИИ ВЫСОКОЕ КАЧЕСТВО И ИДЕАЛЬНУЮ ГЕОМЕТРИЮ.</t>
    </r>
  </si>
  <si>
    <t>Характеристики</t>
  </si>
  <si>
    <t>Объем единицы, м³</t>
  </si>
  <si>
    <t xml:space="preserve">Цена строгания за единицу, руб. </t>
  </si>
  <si>
    <t xml:space="preserve">Цена строганного бруса за 1 м³ /руб. </t>
  </si>
  <si>
    <t>сторона</t>
  </si>
  <si>
    <t>фаска</t>
  </si>
  <si>
    <t>эскиз</t>
  </si>
  <si>
    <t>Мелкие сечения до 150×150</t>
  </si>
  <si>
    <t>Средние сечения с толщиной или шириной более 150 мм. до 200 мм.</t>
  </si>
  <si>
    <t>Крупные сечения с толщиной или шириной более 200 мм.</t>
  </si>
  <si>
    <t>Сосна</t>
  </si>
  <si>
    <t>Лиственица</t>
  </si>
  <si>
    <t xml:space="preserve">Брус плоского станочного строгания </t>
  </si>
  <si>
    <t>Брус , хвойный</t>
  </si>
  <si>
    <r>
      <t xml:space="preserve">Освоен выпуск новой продукции!!!БРУС крупных сечений является </t>
    </r>
    <r>
      <rPr>
        <b/>
        <i/>
        <u val="single"/>
        <sz val="10"/>
        <color indexed="17"/>
        <rFont val="Arial"/>
        <family val="2"/>
      </rPr>
      <t>НОВИНКОЙ!!</t>
    </r>
    <r>
      <rPr>
        <b/>
        <i/>
        <sz val="10"/>
        <color indexed="8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Эксклюзив от нашей компании!!!</t>
    </r>
    <r>
      <rPr>
        <b/>
        <i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</t>
    </r>
  </si>
  <si>
    <t>Брус профилированный</t>
  </si>
  <si>
    <t>дуга</t>
  </si>
  <si>
    <t>2 фаски</t>
  </si>
  <si>
    <t>2 дуги</t>
  </si>
  <si>
    <t>шип паз</t>
  </si>
  <si>
    <t>Лафет для домостроения</t>
  </si>
  <si>
    <t xml:space="preserve">Цена лафета за 1 м³ /руб. </t>
  </si>
  <si>
    <t>пласть</t>
  </si>
  <si>
    <t>кромка</t>
  </si>
  <si>
    <t>Диаметры леса (30-34) см. Толщина лафета (180-200)мм.</t>
  </si>
  <si>
    <t>Диаметры леса (36-40) см. Толщина лафета (200-250)мм.</t>
  </si>
  <si>
    <t>Диаметры леса (42-48) см. Толщина лафета (250-300)мм.</t>
  </si>
  <si>
    <r>
      <t>Максимальные размеры бруса при гладком строгании (600</t>
    </r>
    <r>
      <rPr>
        <b/>
        <i/>
        <sz val="12"/>
        <color indexed="8"/>
        <rFont val="Arial Cyr"/>
        <family val="0"/>
      </rPr>
      <t>×600</t>
    </r>
    <r>
      <rPr>
        <b/>
        <i/>
        <sz val="12"/>
        <color indexed="8"/>
        <rFont val="Arial"/>
        <family val="2"/>
      </rPr>
      <t>) мм.</t>
    </r>
  </si>
  <si>
    <t>Максимальная ширина лафета при строгания двух пластей 600 мм.</t>
  </si>
  <si>
    <t>При оформлении заказа, сроки исполнения устанавливаются индивидуально, заказчиком вносится в кассу предоплата в размере не менее 50 % от стоимости всего заказа</t>
  </si>
  <si>
    <t>Оказываем услуги по строганию бруса заказчика, срок и цена оговариваются индивидуально</t>
  </si>
  <si>
    <t>Характеристики получаемой продукции</t>
  </si>
  <si>
    <t>Характеристики бруса и лафета</t>
  </si>
  <si>
    <t>Показатели</t>
  </si>
  <si>
    <t>Влажность</t>
  </si>
  <si>
    <t xml:space="preserve">Естественная </t>
  </si>
  <si>
    <t>Порода</t>
  </si>
  <si>
    <t>Лиственница, сосна</t>
  </si>
  <si>
    <t>Толщина сострагиваемого слоя по одной пласти, миллиметров</t>
  </si>
  <si>
    <t>3 ± 2</t>
  </si>
  <si>
    <t>Потери на строгание по толщине и ширине, миллиметров</t>
  </si>
  <si>
    <t>5 ± 2</t>
  </si>
  <si>
    <t>Потери на профилирование по высоте, миллиметров</t>
  </si>
  <si>
    <t>до 15 мм.</t>
  </si>
  <si>
    <t>Отклонение от прямолинейности на момент  изготовления, миллиметров на длину 6 метров</t>
  </si>
  <si>
    <t xml:space="preserve">Отклонение от номинальных размеров по толщине и ширине на момент  изготовления, миллиметров </t>
  </si>
  <si>
    <r>
      <t>±</t>
    </r>
    <r>
      <rPr>
        <b/>
        <i/>
        <sz val="12"/>
        <color indexed="8"/>
        <rFont val="Arial"/>
        <family val="2"/>
      </rPr>
      <t xml:space="preserve"> 2</t>
    </r>
  </si>
  <si>
    <t>Отклонение от прямоугольности (Угол 90º) на момент  изготовления, градусов</t>
  </si>
  <si>
    <r>
      <t>± 3</t>
    </r>
    <r>
      <rPr>
        <b/>
        <i/>
        <sz val="12"/>
        <color indexed="8"/>
        <rFont val="Arial"/>
        <family val="2"/>
      </rPr>
      <t xml:space="preserve"> </t>
    </r>
  </si>
  <si>
    <t>Отчет о совместимости для prise-lesnaya-kompaniya от 01012018 для скачивания - копия.xls</t>
  </si>
  <si>
    <t>Дата отчета: 13.01.2018 9:35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</si>
  <si>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</si>
  <si>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</si>
  <si>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</si>
  <si>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</si>
  <si>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Один или несколько объектов книги, например фигуры, объекты WordArt или текстовые поля, допускают обтекание текстом границ объекта. Более ранним версиям Excel эта возможность неизвестна, поэтому текст, обтекающий границы, будет скрыт.</t>
  </si>
  <si>
    <t>Строганый, профил. брус, лафет'!A1:IA51</t>
  </si>
  <si>
    <t>Excel 97-2003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</si>
</sst>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</numFmts>
  <fonts count="58">
    <font>
      <sz val="10"/>
      <color indexed="8"/>
      <name val="Arial"/>
      <family val="0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2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4"/>
      <color indexed="8"/>
      <name val="Arial"/>
      <family val="2"/>
    </font>
    <font>
      <b/>
      <i/>
      <sz val="12"/>
      <color indexed="8"/>
      <name val="Arial Cyr"/>
      <family val="0"/>
    </font>
    <font>
      <i/>
      <sz val="16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4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17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3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4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4" borderId="0" applyNumberFormat="0" applyBorder="0" applyAlignment="0" applyProtection="0"/>
    <xf numFmtId="0" fontId="43" fillId="19" borderId="0" applyNumberFormat="0" applyBorder="0" applyAlignment="0" applyProtection="0"/>
    <xf numFmtId="0" fontId="1" fillId="13" borderId="0" applyNumberFormat="0" applyBorder="0" applyAlignment="0" applyProtection="0"/>
    <xf numFmtId="0" fontId="43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2" borderId="0" applyNumberFormat="0" applyBorder="0" applyAlignment="0" applyProtection="0"/>
    <xf numFmtId="0" fontId="22" fillId="23" borderId="0" applyNumberFormat="0" applyBorder="0" applyAlignment="0" applyProtection="0"/>
    <xf numFmtId="0" fontId="43" fillId="24" borderId="0" applyNumberFormat="0" applyBorder="0" applyAlignment="0" applyProtection="0"/>
    <xf numFmtId="0" fontId="22" fillId="15" borderId="0" applyNumberFormat="0" applyBorder="0" applyAlignment="0" applyProtection="0"/>
    <xf numFmtId="0" fontId="43" fillId="25" borderId="0" applyNumberFormat="0" applyBorder="0" applyAlignment="0" applyProtection="0"/>
    <xf numFmtId="0" fontId="22" fillId="17" borderId="0" applyNumberFormat="0" applyBorder="0" applyAlignment="0" applyProtection="0"/>
    <xf numFmtId="0" fontId="43" fillId="26" borderId="0" applyNumberFormat="0" applyBorder="0" applyAlignment="0" applyProtection="0"/>
    <xf numFmtId="0" fontId="22" fillId="27" borderId="0" applyNumberFormat="0" applyBorder="0" applyAlignment="0" applyProtection="0"/>
    <xf numFmtId="0" fontId="43" fillId="28" borderId="0" applyNumberFormat="0" applyBorder="0" applyAlignment="0" applyProtection="0"/>
    <xf numFmtId="0" fontId="22" fillId="29" borderId="0" applyNumberFormat="0" applyBorder="0" applyAlignment="0" applyProtection="0"/>
    <xf numFmtId="0" fontId="43" fillId="30" borderId="0" applyNumberFormat="0" applyBorder="0" applyAlignment="0" applyProtection="0"/>
    <xf numFmtId="0" fontId="22" fillId="31" borderId="0" applyNumberFormat="0" applyBorder="0" applyAlignment="0" applyProtection="0"/>
    <xf numFmtId="0" fontId="4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27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34" fillId="4" borderId="0" applyNumberFormat="0" applyBorder="0" applyAlignment="0" applyProtection="0"/>
    <xf numFmtId="0" fontId="25" fillId="37" borderId="1" applyNumberFormat="0" applyAlignment="0" applyProtection="0"/>
    <xf numFmtId="0" fontId="30" fillId="38" borderId="2" applyNumberFormat="0" applyAlignment="0" applyProtection="0"/>
    <xf numFmtId="0" fontId="35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2" fillId="39" borderId="0" applyNumberFormat="0" applyBorder="0" applyAlignment="0" applyProtection="0"/>
    <xf numFmtId="0" fontId="0" fillId="40" borderId="7" applyNumberFormat="0" applyFont="0" applyAlignment="0" applyProtection="0"/>
    <xf numFmtId="0" fontId="24" fillId="37" borderId="8" applyNumberFormat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23" fillId="11" borderId="1" applyNumberFormat="0" applyAlignment="0" applyProtection="0"/>
    <xf numFmtId="0" fontId="45" fillId="47" borderId="9" applyNumberFormat="0" applyAlignment="0" applyProtection="0"/>
    <xf numFmtId="0" fontId="46" fillId="47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50" fillId="48" borderId="15" applyNumberFormat="0" applyAlignment="0" applyProtection="0"/>
    <xf numFmtId="0" fontId="5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1" borderId="16" applyNumberFormat="0" applyFon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5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6" fillId="0" borderId="18" xfId="92" applyFont="1" applyBorder="1" applyAlignment="1">
      <alignment horizontal="center" vertical="center" wrapText="1"/>
      <protection/>
    </xf>
    <xf numFmtId="2" fontId="5" fillId="0" borderId="18" xfId="92" applyNumberFormat="1" applyFont="1" applyBorder="1" applyAlignment="1">
      <alignment horizontal="center" vertical="center" wrapText="1"/>
      <protection/>
    </xf>
    <xf numFmtId="0" fontId="0" fillId="0" borderId="18" xfId="92" applyBorder="1" applyAlignment="1">
      <alignment horizontal="center" vertical="center" wrapText="1"/>
      <protection/>
    </xf>
    <xf numFmtId="0" fontId="7" fillId="0" borderId="19" xfId="92" applyFont="1" applyBorder="1" applyAlignment="1">
      <alignment horizontal="center" vertical="center" wrapText="1"/>
      <protection/>
    </xf>
    <xf numFmtId="0" fontId="7" fillId="0" borderId="20" xfId="92" applyFont="1" applyBorder="1" applyAlignment="1">
      <alignment horizontal="center" vertical="center" wrapText="1"/>
      <protection/>
    </xf>
    <xf numFmtId="0" fontId="7" fillId="0" borderId="21" xfId="92" applyFont="1" applyBorder="1" applyAlignment="1">
      <alignment horizontal="center" vertical="center" wrapText="1"/>
      <protection/>
    </xf>
    <xf numFmtId="0" fontId="2" fillId="0" borderId="0" xfId="93" applyFont="1">
      <alignment/>
      <protection/>
    </xf>
    <xf numFmtId="0" fontId="2" fillId="0" borderId="0" xfId="0" applyFont="1" applyAlignment="1">
      <alignment/>
    </xf>
    <xf numFmtId="0" fontId="2" fillId="0" borderId="0" xfId="92" applyFont="1">
      <alignment/>
      <protection/>
    </xf>
    <xf numFmtId="0" fontId="0" fillId="0" borderId="0" xfId="92">
      <alignment/>
      <protection/>
    </xf>
    <xf numFmtId="0" fontId="6" fillId="0" borderId="0" xfId="92" applyFont="1">
      <alignment/>
      <protection/>
    </xf>
    <xf numFmtId="0" fontId="8" fillId="0" borderId="0" xfId="92" applyFont="1" applyAlignment="1">
      <alignment horizontal="center"/>
      <protection/>
    </xf>
    <xf numFmtId="2" fontId="8" fillId="0" borderId="0" xfId="92" applyNumberFormat="1" applyFont="1" applyAlignment="1">
      <alignment horizontal="center"/>
      <protection/>
    </xf>
    <xf numFmtId="0" fontId="9" fillId="0" borderId="22" xfId="92" applyFont="1" applyBorder="1" applyAlignment="1">
      <alignment horizontal="center" vertical="center" wrapText="1"/>
      <protection/>
    </xf>
    <xf numFmtId="0" fontId="15" fillId="0" borderId="22" xfId="92" applyFont="1" applyBorder="1" applyAlignment="1">
      <alignment horizontal="center" vertical="center" wrapText="1"/>
      <protection/>
    </xf>
    <xf numFmtId="1" fontId="13" fillId="0" borderId="18" xfId="92" applyNumberFormat="1" applyFont="1" applyBorder="1" applyAlignment="1">
      <alignment horizontal="center" vertical="center"/>
      <protection/>
    </xf>
    <xf numFmtId="1" fontId="13" fillId="0" borderId="18" xfId="92" applyNumberFormat="1" applyFont="1" applyBorder="1" applyAlignment="1">
      <alignment horizontal="center" vertical="center" wrapText="1"/>
      <protection/>
    </xf>
    <xf numFmtId="0" fontId="11" fillId="0" borderId="0" xfId="92" applyFont="1">
      <alignment/>
      <protection/>
    </xf>
    <xf numFmtId="2" fontId="0" fillId="0" borderId="0" xfId="92" applyNumberFormat="1">
      <alignment/>
      <protection/>
    </xf>
    <xf numFmtId="0" fontId="0" fillId="0" borderId="0" xfId="93">
      <alignment/>
      <protection/>
    </xf>
    <xf numFmtId="1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2" fontId="0" fillId="0" borderId="18" xfId="92" applyNumberFormat="1" applyBorder="1" applyAlignment="1">
      <alignment horizontal="center" vertical="center" wrapText="1"/>
      <protection/>
    </xf>
    <xf numFmtId="1" fontId="0" fillId="0" borderId="18" xfId="92" applyNumberFormat="1" applyBorder="1" applyAlignment="1">
      <alignment horizontal="center" vertical="center" wrapText="1"/>
      <protection/>
    </xf>
    <xf numFmtId="0" fontId="0" fillId="0" borderId="18" xfId="92" applyBorder="1">
      <alignment/>
      <protection/>
    </xf>
    <xf numFmtId="0" fontId="0" fillId="0" borderId="18" xfId="92" applyBorder="1" applyAlignment="1">
      <alignment horizontal="center" vertical="center"/>
      <protection/>
    </xf>
    <xf numFmtId="0" fontId="18" fillId="0" borderId="18" xfId="9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1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10" fontId="0" fillId="0" borderId="0" xfId="0" applyNumberFormat="1" applyFont="1" applyAlignment="1">
      <alignment/>
    </xf>
    <xf numFmtId="0" fontId="0" fillId="0" borderId="0" xfId="92" applyAlignment="1">
      <alignment horizontal="center"/>
      <protection/>
    </xf>
    <xf numFmtId="0" fontId="0" fillId="0" borderId="0" xfId="93" applyAlignment="1">
      <alignment horizontal="center"/>
      <protection/>
    </xf>
    <xf numFmtId="0" fontId="7" fillId="0" borderId="0" xfId="92" applyFont="1" applyAlignment="1">
      <alignment horizontal="center" vertical="top"/>
      <protection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92" applyBorder="1" applyAlignment="1">
      <alignment horizontal="center" vertical="center" wrapText="1"/>
      <protection/>
    </xf>
    <xf numFmtId="0" fontId="5" fillId="0" borderId="0" xfId="92" applyFont="1" applyAlignment="1">
      <alignment horizontal="center" vertical="center" wrapText="1"/>
      <protection/>
    </xf>
    <xf numFmtId="0" fontId="14" fillId="0" borderId="0" xfId="92" applyFont="1" applyAlignment="1">
      <alignment horizontal="center" vertical="center" wrapText="1"/>
      <protection/>
    </xf>
    <xf numFmtId="0" fontId="0" fillId="53" borderId="18" xfId="0" applyFont="1" applyFill="1" applyBorder="1" applyAlignment="1">
      <alignment horizontal="center" vertical="center" wrapText="1"/>
    </xf>
    <xf numFmtId="0" fontId="4" fillId="0" borderId="26" xfId="81" applyFont="1" applyBorder="1" applyAlignment="1" applyProtection="1" quotePrefix="1">
      <alignment horizontal="center" vertical="top" wrapText="1"/>
      <protection/>
    </xf>
    <xf numFmtId="0" fontId="18" fillId="0" borderId="30" xfId="92" applyFont="1" applyBorder="1" applyAlignment="1">
      <alignment horizontal="center" vertical="center" wrapText="1"/>
      <protection/>
    </xf>
    <xf numFmtId="0" fontId="0" fillId="0" borderId="19" xfId="92" applyBorder="1" applyAlignment="1">
      <alignment horizontal="center" vertical="center" wrapText="1"/>
      <protection/>
    </xf>
    <xf numFmtId="0" fontId="0" fillId="0" borderId="20" xfId="92" applyBorder="1" applyAlignment="1">
      <alignment horizontal="center" vertical="center" wrapText="1"/>
      <protection/>
    </xf>
    <xf numFmtId="0" fontId="0" fillId="0" borderId="21" xfId="92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9" fillId="0" borderId="19" xfId="92" applyFont="1" applyBorder="1" applyAlignment="1">
      <alignment horizontal="center" vertical="center" wrapText="1"/>
      <protection/>
    </xf>
    <xf numFmtId="0" fontId="19" fillId="0" borderId="20" xfId="92" applyFont="1" applyBorder="1" applyAlignment="1">
      <alignment horizontal="center" vertical="center" wrapText="1"/>
      <protection/>
    </xf>
    <xf numFmtId="0" fontId="19" fillId="0" borderId="21" xfId="92" applyFont="1" applyBorder="1" applyAlignment="1">
      <alignment horizontal="center" vertical="center" wrapText="1"/>
      <protection/>
    </xf>
    <xf numFmtId="1" fontId="0" fillId="0" borderId="18" xfId="92" applyNumberForma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30" xfId="92" applyBorder="1" applyAlignment="1">
      <alignment horizontal="center" vertical="center" wrapText="1"/>
      <protection/>
    </xf>
    <xf numFmtId="0" fontId="0" fillId="0" borderId="33" xfId="92" applyBorder="1" applyAlignment="1">
      <alignment horizontal="center" vertical="center" wrapText="1"/>
      <protection/>
    </xf>
    <xf numFmtId="0" fontId="0" fillId="0" borderId="22" xfId="92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19" fillId="0" borderId="0" xfId="93" applyFont="1" applyAlignment="1">
      <alignment horizontal="center"/>
      <protection/>
    </xf>
    <xf numFmtId="0" fontId="19" fillId="0" borderId="0" xfId="92" applyFont="1" applyAlignment="1">
      <alignment horizontal="center"/>
      <protection/>
    </xf>
    <xf numFmtId="0" fontId="6" fillId="0" borderId="19" xfId="92" applyFont="1" applyBorder="1" applyAlignment="1">
      <alignment horizontal="center" vertical="center" wrapText="1"/>
      <protection/>
    </xf>
    <xf numFmtId="0" fontId="6" fillId="0" borderId="20" xfId="92" applyFont="1" applyBorder="1" applyAlignment="1">
      <alignment horizontal="center" vertical="center" wrapText="1"/>
      <protection/>
    </xf>
    <xf numFmtId="0" fontId="6" fillId="0" borderId="21" xfId="92" applyFont="1" applyBorder="1" applyAlignment="1">
      <alignment horizontal="center" vertical="center" wrapText="1"/>
      <protection/>
    </xf>
    <xf numFmtId="0" fontId="12" fillId="0" borderId="19" xfId="92" applyFont="1" applyBorder="1" applyAlignment="1">
      <alignment horizontal="center" vertical="center" wrapText="1"/>
      <protection/>
    </xf>
    <xf numFmtId="0" fontId="12" fillId="0" borderId="21" xfId="92" applyFont="1" applyBorder="1" applyAlignment="1">
      <alignment horizontal="center" vertical="center" wrapText="1"/>
      <protection/>
    </xf>
    <xf numFmtId="0" fontId="5" fillId="0" borderId="19" xfId="92" applyFont="1" applyBorder="1" applyAlignment="1">
      <alignment horizontal="center" vertical="center" wrapText="1"/>
      <protection/>
    </xf>
    <xf numFmtId="0" fontId="5" fillId="0" borderId="21" xfId="92" applyFont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20" xfId="92" applyFont="1" applyBorder="1" applyAlignment="1">
      <alignment horizontal="center" vertical="center" wrapText="1"/>
      <protection/>
    </xf>
    <xf numFmtId="0" fontId="2" fillId="0" borderId="21" xfId="92" applyFont="1" applyBorder="1" applyAlignment="1">
      <alignment horizontal="center" vertical="center" wrapText="1"/>
      <protection/>
    </xf>
    <xf numFmtId="0" fontId="2" fillId="0" borderId="18" xfId="92" applyFont="1" applyBorder="1" applyAlignment="1">
      <alignment horizontal="center" vertical="center" wrapText="1"/>
      <protection/>
    </xf>
    <xf numFmtId="0" fontId="11" fillId="0" borderId="18" xfId="92" applyFont="1" applyBorder="1" applyAlignment="1">
      <alignment horizontal="center" vertical="center" wrapText="1"/>
      <protection/>
    </xf>
    <xf numFmtId="0" fontId="9" fillId="0" borderId="19" xfId="92" applyFont="1" applyBorder="1" applyAlignment="1">
      <alignment horizontal="center" vertical="center" wrapText="1"/>
      <protection/>
    </xf>
    <xf numFmtId="0" fontId="9" fillId="0" borderId="20" xfId="92" applyFont="1" applyBorder="1" applyAlignment="1">
      <alignment horizontal="center" vertical="center" wrapText="1"/>
      <protection/>
    </xf>
    <xf numFmtId="0" fontId="9" fillId="0" borderId="21" xfId="92" applyFont="1" applyBorder="1" applyAlignment="1">
      <alignment horizontal="center" vertical="center" wrapText="1"/>
      <protection/>
    </xf>
    <xf numFmtId="0" fontId="10" fillId="0" borderId="18" xfId="92" applyFont="1" applyBorder="1" applyAlignment="1">
      <alignment horizontal="center" vertical="center" wrapText="1"/>
      <protection/>
    </xf>
    <xf numFmtId="0" fontId="6" fillId="0" borderId="35" xfId="92" applyFont="1" applyBorder="1" applyAlignment="1">
      <alignment horizontal="center" vertical="center" wrapText="1"/>
      <protection/>
    </xf>
    <xf numFmtId="0" fontId="6" fillId="0" borderId="36" xfId="92" applyFont="1" applyBorder="1" applyAlignment="1">
      <alignment horizontal="center" vertical="center" wrapText="1"/>
      <protection/>
    </xf>
    <xf numFmtId="0" fontId="5" fillId="0" borderId="20" xfId="92" applyFont="1" applyBorder="1" applyAlignment="1">
      <alignment horizontal="center" vertical="center" wrapText="1"/>
      <protection/>
    </xf>
    <xf numFmtId="0" fontId="14" fillId="0" borderId="20" xfId="92" applyFont="1" applyBorder="1" applyAlignment="1">
      <alignment horizontal="center" vertical="center" wrapText="1"/>
      <protection/>
    </xf>
    <xf numFmtId="0" fontId="14" fillId="0" borderId="21" xfId="92" applyFont="1" applyBorder="1" applyAlignment="1">
      <alignment horizontal="center" vertical="center" wrapText="1"/>
      <protection/>
    </xf>
    <xf numFmtId="0" fontId="7" fillId="0" borderId="19" xfId="92" applyFont="1" applyBorder="1" applyAlignment="1">
      <alignment horizontal="center" vertical="center" wrapText="1"/>
      <protection/>
    </xf>
    <xf numFmtId="0" fontId="7" fillId="0" borderId="20" xfId="92" applyFont="1" applyBorder="1" applyAlignment="1">
      <alignment horizontal="center" vertical="center" wrapText="1"/>
      <protection/>
    </xf>
    <xf numFmtId="0" fontId="7" fillId="0" borderId="21" xfId="92" applyFont="1" applyBorder="1" applyAlignment="1">
      <alignment horizontal="center" vertical="center" wrapText="1"/>
      <protection/>
    </xf>
    <xf numFmtId="0" fontId="6" fillId="0" borderId="37" xfId="92" applyFont="1" applyBorder="1" applyAlignment="1">
      <alignment horizontal="center" vertical="center" wrapText="1"/>
      <protection/>
    </xf>
    <xf numFmtId="0" fontId="6" fillId="0" borderId="34" xfId="92" applyFont="1" applyBorder="1" applyAlignment="1">
      <alignment horizontal="center" vertical="center" wrapText="1"/>
      <protection/>
    </xf>
    <xf numFmtId="0" fontId="5" fillId="0" borderId="22" xfId="92" applyFont="1" applyBorder="1" applyAlignment="1">
      <alignment horizontal="center" vertical="center" wrapText="1"/>
      <protection/>
    </xf>
    <xf numFmtId="0" fontId="0" fillId="0" borderId="18" xfId="92" applyBorder="1" applyAlignment="1">
      <alignment horizontal="center" vertical="center" wrapText="1"/>
      <protection/>
    </xf>
    <xf numFmtId="2" fontId="3" fillId="0" borderId="22" xfId="92" applyNumberFormat="1" applyFont="1" applyBorder="1" applyAlignment="1">
      <alignment horizontal="center" vertical="center" wrapText="1"/>
      <protection/>
    </xf>
    <xf numFmtId="2" fontId="3" fillId="0" borderId="18" xfId="92" applyNumberFormat="1" applyFont="1" applyBorder="1" applyAlignment="1">
      <alignment horizontal="center" vertical="center" wrapText="1"/>
      <protection/>
    </xf>
    <xf numFmtId="0" fontId="6" fillId="0" borderId="18" xfId="92" applyFont="1" applyBorder="1" applyAlignment="1">
      <alignment horizontal="center" vertical="center" wrapText="1"/>
      <protection/>
    </xf>
    <xf numFmtId="49" fontId="3" fillId="0" borderId="38" xfId="92" applyNumberFormat="1" applyFont="1" applyBorder="1" applyAlignment="1">
      <alignment horizontal="center" vertical="center" wrapText="1"/>
      <protection/>
    </xf>
    <xf numFmtId="49" fontId="3" fillId="0" borderId="39" xfId="92" applyNumberFormat="1" applyFont="1" applyBorder="1" applyAlignment="1">
      <alignment horizontal="center" vertical="center" wrapText="1"/>
      <protection/>
    </xf>
    <xf numFmtId="49" fontId="3" fillId="0" borderId="40" xfId="92" applyNumberFormat="1" applyFont="1" applyBorder="1" applyAlignment="1">
      <alignment horizontal="center" vertical="center" wrapText="1"/>
      <protection/>
    </xf>
    <xf numFmtId="49" fontId="3" fillId="0" borderId="35" xfId="92" applyNumberFormat="1" applyFont="1" applyBorder="1" applyAlignment="1">
      <alignment horizontal="center" vertical="center" wrapText="1"/>
      <protection/>
    </xf>
    <xf numFmtId="49" fontId="3" fillId="0" borderId="37" xfId="92" applyNumberFormat="1" applyFont="1" applyBorder="1" applyAlignment="1">
      <alignment horizontal="center" vertical="center" wrapText="1"/>
      <protection/>
    </xf>
    <xf numFmtId="49" fontId="3" fillId="0" borderId="36" xfId="92" applyNumberFormat="1" applyFont="1" applyBorder="1" applyAlignment="1">
      <alignment horizontal="center" vertical="center" wrapText="1"/>
      <protection/>
    </xf>
    <xf numFmtId="0" fontId="7" fillId="0" borderId="0" xfId="92" applyFont="1" applyAlignment="1">
      <alignment horizontal="center" vertical="center" wrapText="1"/>
      <protection/>
    </xf>
    <xf numFmtId="0" fontId="16" fillId="0" borderId="41" xfId="92" applyFont="1" applyBorder="1" applyAlignment="1">
      <alignment horizontal="center" vertical="center" wrapText="1"/>
      <protection/>
    </xf>
    <xf numFmtId="0" fontId="16" fillId="0" borderId="42" xfId="92" applyFont="1" applyBorder="1" applyAlignment="1">
      <alignment horizontal="center" vertical="center" wrapText="1"/>
      <protection/>
    </xf>
    <xf numFmtId="0" fontId="16" fillId="0" borderId="43" xfId="92" applyFont="1" applyBorder="1" applyAlignment="1">
      <alignment horizontal="center" vertical="center" wrapText="1"/>
      <protection/>
    </xf>
    <xf numFmtId="0" fontId="14" fillId="0" borderId="19" xfId="92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93" applyFont="1" applyAlignment="1">
      <alignment horizontal="center"/>
      <protection/>
    </xf>
    <xf numFmtId="0" fontId="7" fillId="0" borderId="0" xfId="92" applyFont="1" applyAlignment="1">
      <alignment horizontal="center" vertical="top"/>
      <protection/>
    </xf>
  </cellXfs>
  <cellStyles count="9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eutral" xfId="67"/>
    <cellStyle name="Note" xfId="68"/>
    <cellStyle name="Output" xfId="69"/>
    <cellStyle name="Title" xfId="70"/>
    <cellStyle name="Warning Text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pn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6</xdr:row>
      <xdr:rowOff>57150</xdr:rowOff>
    </xdr:to>
    <xdr:pic>
      <xdr:nvPicPr>
        <xdr:cNvPr id="1" name="Рисунок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14</xdr:row>
      <xdr:rowOff>57150</xdr:rowOff>
    </xdr:from>
    <xdr:to>
      <xdr:col>4</xdr:col>
      <xdr:colOff>542925</xdr:colOff>
      <xdr:row>14</xdr:row>
      <xdr:rowOff>561975</xdr:rowOff>
    </xdr:to>
    <xdr:sp>
      <xdr:nvSpPr>
        <xdr:cNvPr id="1" name="Прямоугольник 3"/>
        <xdr:cNvSpPr>
          <a:spLocks/>
        </xdr:cNvSpPr>
      </xdr:nvSpPr>
      <xdr:spPr>
        <a:xfrm>
          <a:off x="1504950" y="5229225"/>
          <a:ext cx="45720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95250</xdr:colOff>
      <xdr:row>14</xdr:row>
      <xdr:rowOff>57150</xdr:rowOff>
    </xdr:from>
    <xdr:to>
      <xdr:col>4</xdr:col>
      <xdr:colOff>95250</xdr:colOff>
      <xdr:row>14</xdr:row>
      <xdr:rowOff>561975</xdr:rowOff>
    </xdr:to>
    <xdr:sp>
      <xdr:nvSpPr>
        <xdr:cNvPr id="2" name="Прямая соединительная линия 4"/>
        <xdr:cNvSpPr>
          <a:spLocks/>
        </xdr:cNvSpPr>
      </xdr:nvSpPr>
      <xdr:spPr>
        <a:xfrm rot="5400000">
          <a:off x="1514475" y="5229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76200</xdr:colOff>
      <xdr:row>15</xdr:row>
      <xdr:rowOff>57150</xdr:rowOff>
    </xdr:from>
    <xdr:to>
      <xdr:col>4</xdr:col>
      <xdr:colOff>561975</xdr:colOff>
      <xdr:row>15</xdr:row>
      <xdr:rowOff>561975</xdr:rowOff>
    </xdr:to>
    <xdr:sp>
      <xdr:nvSpPr>
        <xdr:cNvPr id="3" name="Прямоугольник 5"/>
        <xdr:cNvSpPr>
          <a:spLocks/>
        </xdr:cNvSpPr>
      </xdr:nvSpPr>
      <xdr:spPr>
        <a:xfrm>
          <a:off x="1495425" y="5229225"/>
          <a:ext cx="485775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76200</xdr:colOff>
      <xdr:row>15</xdr:row>
      <xdr:rowOff>57150</xdr:rowOff>
    </xdr:from>
    <xdr:to>
      <xdr:col>4</xdr:col>
      <xdr:colOff>85725</xdr:colOff>
      <xdr:row>15</xdr:row>
      <xdr:rowOff>571500</xdr:rowOff>
    </xdr:to>
    <xdr:sp>
      <xdr:nvSpPr>
        <xdr:cNvPr id="4" name="Прямая соединительная линия 6"/>
        <xdr:cNvSpPr>
          <a:spLocks/>
        </xdr:cNvSpPr>
      </xdr:nvSpPr>
      <xdr:spPr>
        <a:xfrm>
          <a:off x="1495425" y="5229225"/>
          <a:ext cx="9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552450</xdr:colOff>
      <xdr:row>15</xdr:row>
      <xdr:rowOff>57150</xdr:rowOff>
    </xdr:from>
    <xdr:to>
      <xdr:col>4</xdr:col>
      <xdr:colOff>552450</xdr:colOff>
      <xdr:row>15</xdr:row>
      <xdr:rowOff>561975</xdr:rowOff>
    </xdr:to>
    <xdr:sp>
      <xdr:nvSpPr>
        <xdr:cNvPr id="5" name="Прямая соединительная линия 7"/>
        <xdr:cNvSpPr>
          <a:spLocks/>
        </xdr:cNvSpPr>
      </xdr:nvSpPr>
      <xdr:spPr>
        <a:xfrm>
          <a:off x="1971675" y="5229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76200</xdr:colOff>
      <xdr:row>16</xdr:row>
      <xdr:rowOff>95250</xdr:rowOff>
    </xdr:from>
    <xdr:to>
      <xdr:col>4</xdr:col>
      <xdr:colOff>552450</xdr:colOff>
      <xdr:row>16</xdr:row>
      <xdr:rowOff>542925</xdr:rowOff>
    </xdr:to>
    <xdr:sp>
      <xdr:nvSpPr>
        <xdr:cNvPr id="6" name="Прямоугольник с одним вырезанным углом 12"/>
        <xdr:cNvSpPr>
          <a:spLocks/>
        </xdr:cNvSpPr>
      </xdr:nvSpPr>
      <xdr:spPr>
        <a:xfrm flipH="1">
          <a:off x="1495425" y="5229225"/>
          <a:ext cx="476250" cy="0"/>
        </a:xfrm>
        <a:custGeom>
          <a:pathLst>
            <a:path h="21600" w="21600">
              <a:moveTo>
                <a:pt x="0" y="0"/>
              </a:moveTo>
              <a:lnTo>
                <a:pt x="21209" y="0"/>
              </a:lnTo>
              <a:lnTo>
                <a:pt x="21600" y="402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blipFill>
          <a:blip r:embed="rId9"/>
          <a:srcRect/>
          <a:stretch>
            <a:fillRect/>
          </a:stretch>
        </a:blip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76200</xdr:colOff>
      <xdr:row>16</xdr:row>
      <xdr:rowOff>533400</xdr:rowOff>
    </xdr:from>
    <xdr:to>
      <xdr:col>4</xdr:col>
      <xdr:colOff>571500</xdr:colOff>
      <xdr:row>16</xdr:row>
      <xdr:rowOff>533400</xdr:rowOff>
    </xdr:to>
    <xdr:sp>
      <xdr:nvSpPr>
        <xdr:cNvPr id="7" name="Прямая соединительная линия 13"/>
        <xdr:cNvSpPr>
          <a:spLocks/>
        </xdr:cNvSpPr>
      </xdr:nvSpPr>
      <xdr:spPr>
        <a:xfrm flipH="1" flipV="1">
          <a:off x="1495425" y="5229225"/>
          <a:ext cx="495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552450</xdr:colOff>
      <xdr:row>16</xdr:row>
      <xdr:rowOff>95250</xdr:rowOff>
    </xdr:from>
    <xdr:to>
      <xdr:col>4</xdr:col>
      <xdr:colOff>552450</xdr:colOff>
      <xdr:row>16</xdr:row>
      <xdr:rowOff>542925</xdr:rowOff>
    </xdr:to>
    <xdr:sp>
      <xdr:nvSpPr>
        <xdr:cNvPr id="8" name="Прямая соединительная линия 14"/>
        <xdr:cNvSpPr>
          <a:spLocks/>
        </xdr:cNvSpPr>
      </xdr:nvSpPr>
      <xdr:spPr>
        <a:xfrm rot="5400000">
          <a:off x="1971675" y="52292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66675</xdr:colOff>
      <xdr:row>20</xdr:row>
      <xdr:rowOff>66675</xdr:rowOff>
    </xdr:from>
    <xdr:to>
      <xdr:col>4</xdr:col>
      <xdr:colOff>561975</xdr:colOff>
      <xdr:row>20</xdr:row>
      <xdr:rowOff>542925</xdr:rowOff>
    </xdr:to>
    <xdr:sp>
      <xdr:nvSpPr>
        <xdr:cNvPr id="9" name="Прямоугольник с двумя вырезанными соседними углами 21"/>
        <xdr:cNvSpPr>
          <a:spLocks/>
        </xdr:cNvSpPr>
      </xdr:nvSpPr>
      <xdr:spPr>
        <a:xfrm>
          <a:off x="1485900" y="7181850"/>
          <a:ext cx="495300" cy="485775"/>
        </a:xfrm>
        <a:custGeom>
          <a:pathLst>
            <a:path h="21600" w="21600">
              <a:moveTo>
                <a:pt x="3560" y="0"/>
              </a:moveTo>
              <a:lnTo>
                <a:pt x="18040" y="0"/>
              </a:lnTo>
              <a:lnTo>
                <a:pt x="21600" y="3600"/>
              </a:lnTo>
              <a:lnTo>
                <a:pt x="21600" y="17460"/>
              </a:lnTo>
              <a:lnTo>
                <a:pt x="17506" y="21600"/>
              </a:lnTo>
              <a:lnTo>
                <a:pt x="4094" y="21600"/>
              </a:lnTo>
              <a:lnTo>
                <a:pt x="0" y="17460"/>
              </a:lnTo>
              <a:lnTo>
                <a:pt x="0" y="3600"/>
              </a:lnTo>
              <a:lnTo>
                <a:pt x="356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76200</xdr:colOff>
      <xdr:row>16</xdr:row>
      <xdr:rowOff>95250</xdr:rowOff>
    </xdr:from>
    <xdr:to>
      <xdr:col>4</xdr:col>
      <xdr:colOff>571500</xdr:colOff>
      <xdr:row>16</xdr:row>
      <xdr:rowOff>95250</xdr:rowOff>
    </xdr:to>
    <xdr:sp>
      <xdr:nvSpPr>
        <xdr:cNvPr id="10" name="Прямая соединительная линия 32"/>
        <xdr:cNvSpPr>
          <a:spLocks/>
        </xdr:cNvSpPr>
      </xdr:nvSpPr>
      <xdr:spPr>
        <a:xfrm flipH="1" flipV="1">
          <a:off x="1495425" y="5229225"/>
          <a:ext cx="495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19</xdr:row>
      <xdr:rowOff>66675</xdr:rowOff>
    </xdr:from>
    <xdr:to>
      <xdr:col>4</xdr:col>
      <xdr:colOff>561975</xdr:colOff>
      <xdr:row>19</xdr:row>
      <xdr:rowOff>523875</xdr:rowOff>
    </xdr:to>
    <xdr:sp>
      <xdr:nvSpPr>
        <xdr:cNvPr id="11" name="Прямоугольник с двумя вырезанными соседними углами 34"/>
        <xdr:cNvSpPr>
          <a:spLocks/>
        </xdr:cNvSpPr>
      </xdr:nvSpPr>
      <xdr:spPr>
        <a:xfrm>
          <a:off x="1504950" y="6553200"/>
          <a:ext cx="476250" cy="457200"/>
        </a:xfrm>
        <a:custGeom>
          <a:pathLst>
            <a:path h="21600" w="21600">
              <a:moveTo>
                <a:pt x="3527" y="0"/>
              </a:moveTo>
              <a:lnTo>
                <a:pt x="18073" y="0"/>
              </a:lnTo>
              <a:lnTo>
                <a:pt x="21600" y="3600"/>
              </a:lnTo>
              <a:lnTo>
                <a:pt x="21600" y="21600"/>
              </a:lnTo>
              <a:lnTo>
                <a:pt x="0" y="21600"/>
              </a:lnTo>
              <a:lnTo>
                <a:pt x="0" y="3600"/>
              </a:lnTo>
              <a:lnTo>
                <a:pt x="3527" y="0"/>
              </a:lnTo>
              <a:close/>
            </a:path>
          </a:pathLst>
        </a:custGeom>
        <a:blipFill>
          <a:blip r:embed="rId11"/>
          <a:srcRect/>
          <a:stretch>
            <a:fillRect/>
          </a:stretch>
        </a:blip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28575</xdr:colOff>
      <xdr:row>24</xdr:row>
      <xdr:rowOff>504825</xdr:rowOff>
    </xdr:from>
    <xdr:to>
      <xdr:col>4</xdr:col>
      <xdr:colOff>609600</xdr:colOff>
      <xdr:row>24</xdr:row>
      <xdr:rowOff>590550</xdr:rowOff>
    </xdr:to>
    <xdr:sp>
      <xdr:nvSpPr>
        <xdr:cNvPr id="12" name="Прямоугольник 23"/>
        <xdr:cNvSpPr>
          <a:spLocks/>
        </xdr:cNvSpPr>
      </xdr:nvSpPr>
      <xdr:spPr>
        <a:xfrm>
          <a:off x="1447800" y="8553450"/>
          <a:ext cx="5810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38100</xdr:colOff>
      <xdr:row>26</xdr:row>
      <xdr:rowOff>495300</xdr:rowOff>
    </xdr:from>
    <xdr:to>
      <xdr:col>4</xdr:col>
      <xdr:colOff>571500</xdr:colOff>
      <xdr:row>26</xdr:row>
      <xdr:rowOff>581025</xdr:rowOff>
    </xdr:to>
    <xdr:sp>
      <xdr:nvSpPr>
        <xdr:cNvPr id="13" name="Прямоугольник 15723"/>
        <xdr:cNvSpPr>
          <a:spLocks/>
        </xdr:cNvSpPr>
      </xdr:nvSpPr>
      <xdr:spPr>
        <a:xfrm>
          <a:off x="1457325" y="867727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19050</xdr:colOff>
      <xdr:row>31</xdr:row>
      <xdr:rowOff>85725</xdr:rowOff>
    </xdr:from>
    <xdr:to>
      <xdr:col>4</xdr:col>
      <xdr:colOff>619125</xdr:colOff>
      <xdr:row>31</xdr:row>
      <xdr:rowOff>523875</xdr:rowOff>
    </xdr:to>
    <xdr:sp>
      <xdr:nvSpPr>
        <xdr:cNvPr id="14" name="Скругленный прямоугольник 15728"/>
        <xdr:cNvSpPr>
          <a:spLocks/>
        </xdr:cNvSpPr>
      </xdr:nvSpPr>
      <xdr:spPr>
        <a:xfrm>
          <a:off x="1438275" y="8677275"/>
          <a:ext cx="600075" cy="0"/>
        </a:xfrm>
        <a:prstGeom prst="roundRect">
          <a:avLst/>
        </a:prstGeom>
        <a:blipFill>
          <a:blip r:embed="rId12"/>
          <a:srcRect/>
          <a:stretch>
            <a:fillRect/>
          </a:stretch>
        </a:blip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19050</xdr:colOff>
      <xdr:row>32</xdr:row>
      <xdr:rowOff>114300</xdr:rowOff>
    </xdr:from>
    <xdr:to>
      <xdr:col>4</xdr:col>
      <xdr:colOff>619125</xdr:colOff>
      <xdr:row>32</xdr:row>
      <xdr:rowOff>533400</xdr:rowOff>
    </xdr:to>
    <xdr:sp>
      <xdr:nvSpPr>
        <xdr:cNvPr id="15" name="Скругленный прямоугольник 112"/>
        <xdr:cNvSpPr>
          <a:spLocks/>
        </xdr:cNvSpPr>
      </xdr:nvSpPr>
      <xdr:spPr>
        <a:xfrm>
          <a:off x="1438275" y="8677275"/>
          <a:ext cx="600075" cy="0"/>
        </a:xfrm>
        <a:prstGeom prst="roundRect">
          <a:avLst/>
        </a:prstGeom>
        <a:blipFill>
          <a:blip r:embed="rId13"/>
          <a:srcRect/>
          <a:stretch>
            <a:fillRect/>
          </a:stretch>
        </a:blip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4</xdr:col>
      <xdr:colOff>76200</xdr:colOff>
      <xdr:row>17</xdr:row>
      <xdr:rowOff>57150</xdr:rowOff>
    </xdr:from>
    <xdr:to>
      <xdr:col>4</xdr:col>
      <xdr:colOff>600075</xdr:colOff>
      <xdr:row>17</xdr:row>
      <xdr:rowOff>590550</xdr:rowOff>
    </xdr:to>
    <xdr:pic>
      <xdr:nvPicPr>
        <xdr:cNvPr id="16" name="Рисунок 44" descr="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28637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66675</xdr:colOff>
      <xdr:row>18</xdr:row>
      <xdr:rowOff>47625</xdr:rowOff>
    </xdr:from>
    <xdr:to>
      <xdr:col>4</xdr:col>
      <xdr:colOff>600075</xdr:colOff>
      <xdr:row>18</xdr:row>
      <xdr:rowOff>581025</xdr:rowOff>
    </xdr:to>
    <xdr:pic>
      <xdr:nvPicPr>
        <xdr:cNvPr id="17" name="Рисунок 47" descr="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59055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9525</xdr:colOff>
      <xdr:row>21</xdr:row>
      <xdr:rowOff>266700</xdr:rowOff>
    </xdr:from>
    <xdr:to>
      <xdr:col>4</xdr:col>
      <xdr:colOff>619125</xdr:colOff>
      <xdr:row>24</xdr:row>
      <xdr:rowOff>571500</xdr:rowOff>
    </xdr:to>
    <xdr:pic>
      <xdr:nvPicPr>
        <xdr:cNvPr id="18" name="Рисунок 50" descr="prof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80105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28575</xdr:colOff>
      <xdr:row>23</xdr:row>
      <xdr:rowOff>0</xdr:rowOff>
    </xdr:from>
    <xdr:to>
      <xdr:col>4</xdr:col>
      <xdr:colOff>638175</xdr:colOff>
      <xdr:row>24</xdr:row>
      <xdr:rowOff>600075</xdr:rowOff>
    </xdr:to>
    <xdr:pic>
      <xdr:nvPicPr>
        <xdr:cNvPr id="19" name="Рисунок 51" descr="prof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804862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19050</xdr:colOff>
      <xdr:row>24</xdr:row>
      <xdr:rowOff>28575</xdr:rowOff>
    </xdr:from>
    <xdr:to>
      <xdr:col>4</xdr:col>
      <xdr:colOff>609600</xdr:colOff>
      <xdr:row>24</xdr:row>
      <xdr:rowOff>600075</xdr:rowOff>
    </xdr:to>
    <xdr:pic>
      <xdr:nvPicPr>
        <xdr:cNvPr id="20" name="Рисунок 54" descr="1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80772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6</xdr:row>
      <xdr:rowOff>19050</xdr:rowOff>
    </xdr:to>
    <xdr:pic>
      <xdr:nvPicPr>
        <xdr:cNvPr id="21" name="Рисунок 2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0" y="0"/>
          <a:ext cx="1390650" cy="1219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1</xdr:col>
      <xdr:colOff>66675</xdr:colOff>
      <xdr:row>4</xdr:row>
      <xdr:rowOff>57150</xdr:rowOff>
    </xdr:to>
    <xdr:pic>
      <xdr:nvPicPr>
        <xdr:cNvPr id="1" name="Рисунок 52" descr="prof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122"/>
  <sheetViews>
    <sheetView tabSelected="1" zoomScale="130" zoomScaleNormal="130" zoomScalePageLayoutView="0" workbookViewId="0" topLeftCell="A1">
      <selection activeCell="G16" sqref="G16"/>
    </sheetView>
  </sheetViews>
  <sheetFormatPr defaultColWidth="9.140625" defaultRowHeight="12.75"/>
  <cols>
    <col min="1" max="1" width="5.8515625" style="0" customWidth="1"/>
    <col min="2" max="2" width="17.57421875" style="31" customWidth="1"/>
    <col min="3" max="3" width="8.421875" style="0" customWidth="1"/>
    <col min="4" max="4" width="9.421875" style="0" bestFit="1" customWidth="1"/>
    <col min="5" max="5" width="7.140625" style="0" customWidth="1"/>
    <col min="6" max="6" width="11.421875" style="0" bestFit="1" customWidth="1"/>
    <col min="7" max="7" width="10.421875" style="0" bestFit="1" customWidth="1"/>
    <col min="8" max="8" width="9.00390625" style="0" customWidth="1"/>
    <col min="9" max="10" width="8.28125" style="0" customWidth="1"/>
    <col min="11" max="13" width="9.140625" style="0" customWidth="1"/>
    <col min="14" max="14" width="11.28125" style="0" bestFit="1" customWidth="1"/>
  </cols>
  <sheetData>
    <row r="1" spans="3:10" ht="18.75" customHeight="1">
      <c r="C1" s="85" t="s">
        <v>0</v>
      </c>
      <c r="D1" s="85"/>
      <c r="E1" s="85"/>
      <c r="F1" s="85"/>
      <c r="G1" s="85"/>
      <c r="H1" s="85"/>
      <c r="I1" s="85"/>
      <c r="J1" s="85"/>
    </row>
    <row r="2" spans="1:10" ht="18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</row>
    <row r="3" spans="3:10" ht="19.5" customHeight="1">
      <c r="C3" s="87" t="s">
        <v>2</v>
      </c>
      <c r="D3" s="87"/>
      <c r="E3" s="86"/>
      <c r="F3" s="86"/>
      <c r="G3" s="87"/>
      <c r="H3" s="87"/>
      <c r="I3" s="87"/>
      <c r="J3" s="87"/>
    </row>
    <row r="4" spans="3:10" ht="19.5" customHeight="1">
      <c r="C4" s="48"/>
      <c r="D4" s="48"/>
      <c r="E4" s="49"/>
      <c r="F4" s="49"/>
      <c r="G4" s="48"/>
      <c r="H4" s="48"/>
      <c r="I4" s="48"/>
      <c r="J4" s="48"/>
    </row>
    <row r="5" spans="3:256" ht="15" customHeight="1">
      <c r="C5" s="31"/>
      <c r="D5" s="31"/>
      <c r="E5" s="64"/>
      <c r="F5" s="64"/>
      <c r="G5" s="31"/>
      <c r="H5" s="31"/>
      <c r="I5" s="31"/>
      <c r="J5" s="3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3:256" ht="15" customHeight="1">
      <c r="C6" s="31"/>
      <c r="D6" s="31"/>
      <c r="E6" s="31"/>
      <c r="F6" s="31"/>
      <c r="G6" s="31"/>
      <c r="H6" s="31"/>
      <c r="I6" s="31"/>
      <c r="J6" s="3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5" customHeight="1">
      <c r="A7" s="88" t="s">
        <v>3</v>
      </c>
      <c r="B7" s="88"/>
      <c r="C7" s="88"/>
      <c r="D7" s="88"/>
      <c r="E7" s="88"/>
      <c r="F7" s="88"/>
      <c r="G7" s="88"/>
      <c r="H7" s="88"/>
      <c r="I7" s="88"/>
      <c r="J7" s="88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10" ht="15" customHeight="1">
      <c r="A9" s="89" t="s">
        <v>4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27" customHeight="1">
      <c r="A11" s="84" t="s">
        <v>5</v>
      </c>
      <c r="B11" s="84" t="s">
        <v>6</v>
      </c>
      <c r="C11" s="84" t="s">
        <v>7</v>
      </c>
      <c r="D11" s="84"/>
      <c r="E11" s="84"/>
      <c r="F11" s="84" t="s">
        <v>8</v>
      </c>
      <c r="G11" s="84" t="s">
        <v>9</v>
      </c>
      <c r="H11" s="84" t="s">
        <v>10</v>
      </c>
      <c r="I11" s="84" t="s">
        <v>11</v>
      </c>
      <c r="J11" s="84" t="s">
        <v>12</v>
      </c>
    </row>
    <row r="12" spans="1:10" ht="15" customHeight="1">
      <c r="A12" s="84"/>
      <c r="B12" s="84"/>
      <c r="C12" s="1" t="s">
        <v>13</v>
      </c>
      <c r="D12" s="1" t="s">
        <v>14</v>
      </c>
      <c r="E12" s="1" t="s">
        <v>15</v>
      </c>
      <c r="F12" s="84"/>
      <c r="G12" s="84"/>
      <c r="H12" s="84"/>
      <c r="I12" s="84"/>
      <c r="J12" s="84"/>
    </row>
    <row r="13" spans="1:10" ht="15" customHeight="1">
      <c r="A13" s="78" t="s">
        <v>16</v>
      </c>
      <c r="B13" s="79"/>
      <c r="C13" s="79"/>
      <c r="D13" s="79"/>
      <c r="E13" s="79"/>
      <c r="F13" s="79"/>
      <c r="G13" s="79"/>
      <c r="H13" s="79"/>
      <c r="I13" s="79"/>
      <c r="J13" s="80"/>
    </row>
    <row r="14" spans="1:10" ht="15" customHeight="1">
      <c r="A14" s="1">
        <v>1</v>
      </c>
      <c r="B14" s="1" t="s">
        <v>17</v>
      </c>
      <c r="C14" s="1">
        <v>100</v>
      </c>
      <c r="D14" s="1">
        <v>100</v>
      </c>
      <c r="E14" s="1">
        <v>6</v>
      </c>
      <c r="F14" s="1">
        <f aca="true" t="shared" si="0" ref="F14:F22">C14*D14*E14/1000000</f>
        <v>0.06</v>
      </c>
      <c r="G14" s="1">
        <f aca="true" t="shared" si="1" ref="G14:G22">F14*I14</f>
        <v>1050</v>
      </c>
      <c r="H14" s="22">
        <f aca="true" t="shared" si="2" ref="H14:H22">ROUNDDOWN(1/F14,0)</f>
        <v>16</v>
      </c>
      <c r="I14" s="53">
        <v>17500</v>
      </c>
      <c r="J14" s="23">
        <f aca="true" t="shared" si="3" ref="J14:J22">G14/E14</f>
        <v>175</v>
      </c>
    </row>
    <row r="15" spans="1:10" ht="15" customHeight="1">
      <c r="A15" s="1">
        <v>2</v>
      </c>
      <c r="B15" s="1" t="s">
        <v>17</v>
      </c>
      <c r="C15" s="1">
        <v>100</v>
      </c>
      <c r="D15" s="1">
        <v>150</v>
      </c>
      <c r="E15" s="1">
        <v>6</v>
      </c>
      <c r="F15" s="1">
        <f t="shared" si="0"/>
        <v>0.09</v>
      </c>
      <c r="G15" s="1">
        <f t="shared" si="1"/>
        <v>1575</v>
      </c>
      <c r="H15" s="22">
        <f t="shared" si="2"/>
        <v>11</v>
      </c>
      <c r="I15" s="1">
        <f aca="true" t="shared" si="4" ref="I15:I22">I14</f>
        <v>17500</v>
      </c>
      <c r="J15" s="23">
        <f t="shared" si="3"/>
        <v>262.5</v>
      </c>
    </row>
    <row r="16" spans="1:10" ht="15" customHeight="1">
      <c r="A16" s="1">
        <v>3</v>
      </c>
      <c r="B16" s="1" t="s">
        <v>17</v>
      </c>
      <c r="C16" s="1">
        <v>100</v>
      </c>
      <c r="D16" s="1">
        <v>180</v>
      </c>
      <c r="E16" s="1">
        <v>6</v>
      </c>
      <c r="F16" s="1">
        <f t="shared" si="0"/>
        <v>0.108</v>
      </c>
      <c r="G16" s="1">
        <f t="shared" si="1"/>
        <v>1890</v>
      </c>
      <c r="H16" s="22">
        <f t="shared" si="2"/>
        <v>9</v>
      </c>
      <c r="I16" s="1">
        <f t="shared" si="4"/>
        <v>17500</v>
      </c>
      <c r="J16" s="23">
        <f t="shared" si="3"/>
        <v>315</v>
      </c>
    </row>
    <row r="17" spans="1:10" ht="15" customHeight="1">
      <c r="A17" s="1">
        <v>4</v>
      </c>
      <c r="B17" s="1" t="s">
        <v>17</v>
      </c>
      <c r="C17" s="1">
        <v>100</v>
      </c>
      <c r="D17" s="1">
        <v>200</v>
      </c>
      <c r="E17" s="1">
        <v>6</v>
      </c>
      <c r="F17" s="1">
        <f t="shared" si="0"/>
        <v>0.12</v>
      </c>
      <c r="G17" s="1">
        <f t="shared" si="1"/>
        <v>2100</v>
      </c>
      <c r="H17" s="22">
        <f t="shared" si="2"/>
        <v>8</v>
      </c>
      <c r="I17" s="1">
        <f t="shared" si="4"/>
        <v>17500</v>
      </c>
      <c r="J17" s="23">
        <f t="shared" si="3"/>
        <v>350</v>
      </c>
    </row>
    <row r="18" spans="1:10" ht="15" customHeight="1">
      <c r="A18" s="1">
        <v>5</v>
      </c>
      <c r="B18" s="1" t="s">
        <v>17</v>
      </c>
      <c r="C18" s="1">
        <v>150</v>
      </c>
      <c r="D18" s="1">
        <v>150</v>
      </c>
      <c r="E18" s="1">
        <v>6</v>
      </c>
      <c r="F18" s="1">
        <f t="shared" si="0"/>
        <v>0.135</v>
      </c>
      <c r="G18" s="1">
        <f t="shared" si="1"/>
        <v>2362.5</v>
      </c>
      <c r="H18" s="22">
        <f t="shared" si="2"/>
        <v>7</v>
      </c>
      <c r="I18" s="1">
        <f t="shared" si="4"/>
        <v>17500</v>
      </c>
      <c r="J18" s="23">
        <f t="shared" si="3"/>
        <v>393.75</v>
      </c>
    </row>
    <row r="19" spans="1:14" ht="15" customHeight="1">
      <c r="A19" s="1">
        <v>6</v>
      </c>
      <c r="B19" s="1" t="s">
        <v>17</v>
      </c>
      <c r="C19" s="1">
        <v>150</v>
      </c>
      <c r="D19" s="1">
        <v>180</v>
      </c>
      <c r="E19" s="1">
        <v>6</v>
      </c>
      <c r="F19" s="1">
        <f t="shared" si="0"/>
        <v>0.162</v>
      </c>
      <c r="G19" s="1">
        <f t="shared" si="1"/>
        <v>2835</v>
      </c>
      <c r="H19" s="22">
        <f t="shared" si="2"/>
        <v>6</v>
      </c>
      <c r="I19" s="1">
        <f t="shared" si="4"/>
        <v>17500</v>
      </c>
      <c r="J19" s="23">
        <f t="shared" si="3"/>
        <v>472.5</v>
      </c>
      <c r="N19" s="44"/>
    </row>
    <row r="20" spans="1:10" ht="15" customHeight="1">
      <c r="A20" s="1">
        <v>7</v>
      </c>
      <c r="B20" s="1" t="s">
        <v>17</v>
      </c>
      <c r="C20" s="1">
        <v>150</v>
      </c>
      <c r="D20" s="1">
        <v>200</v>
      </c>
      <c r="E20" s="1">
        <v>6</v>
      </c>
      <c r="F20" s="1">
        <f t="shared" si="0"/>
        <v>0.18</v>
      </c>
      <c r="G20" s="1">
        <f t="shared" si="1"/>
        <v>3150</v>
      </c>
      <c r="H20" s="22">
        <f t="shared" si="2"/>
        <v>5</v>
      </c>
      <c r="I20" s="1">
        <f t="shared" si="4"/>
        <v>17500</v>
      </c>
      <c r="J20" s="23">
        <f t="shared" si="3"/>
        <v>525</v>
      </c>
    </row>
    <row r="21" spans="1:10" ht="15" customHeight="1">
      <c r="A21" s="1">
        <v>8</v>
      </c>
      <c r="B21" s="1" t="s">
        <v>17</v>
      </c>
      <c r="C21" s="1">
        <v>180</v>
      </c>
      <c r="D21" s="1">
        <v>180</v>
      </c>
      <c r="E21" s="1">
        <v>6</v>
      </c>
      <c r="F21" s="1">
        <f t="shared" si="0"/>
        <v>0.1944</v>
      </c>
      <c r="G21" s="1">
        <f t="shared" si="1"/>
        <v>3402</v>
      </c>
      <c r="H21" s="22">
        <f t="shared" si="2"/>
        <v>5</v>
      </c>
      <c r="I21" s="1">
        <f t="shared" si="4"/>
        <v>17500</v>
      </c>
      <c r="J21" s="23">
        <f t="shared" si="3"/>
        <v>567</v>
      </c>
    </row>
    <row r="22" spans="1:10" ht="15" customHeight="1">
      <c r="A22" s="1">
        <v>9</v>
      </c>
      <c r="B22" s="1" t="s">
        <v>17</v>
      </c>
      <c r="C22" s="1">
        <v>200</v>
      </c>
      <c r="D22" s="1">
        <v>200</v>
      </c>
      <c r="E22" s="1">
        <v>6</v>
      </c>
      <c r="F22" s="1">
        <f t="shared" si="0"/>
        <v>0.24</v>
      </c>
      <c r="G22" s="1">
        <f t="shared" si="1"/>
        <v>4200</v>
      </c>
      <c r="H22" s="22">
        <f t="shared" si="2"/>
        <v>4</v>
      </c>
      <c r="I22" s="1">
        <f t="shared" si="4"/>
        <v>17500</v>
      </c>
      <c r="J22" s="23">
        <f t="shared" si="3"/>
        <v>700</v>
      </c>
    </row>
    <row r="23" spans="1:10" ht="15" customHeight="1">
      <c r="A23" s="1">
        <v>10</v>
      </c>
      <c r="B23" s="1" t="s">
        <v>17</v>
      </c>
      <c r="C23" s="75" t="s">
        <v>18</v>
      </c>
      <c r="D23" s="76"/>
      <c r="E23" s="76"/>
      <c r="F23" s="76"/>
      <c r="G23" s="76"/>
      <c r="H23" s="77"/>
      <c r="I23" s="75">
        <f>I41</f>
        <v>19500</v>
      </c>
      <c r="J23" s="77"/>
    </row>
    <row r="24" spans="1:10" ht="15" customHeight="1">
      <c r="A24" s="78" t="s">
        <v>19</v>
      </c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15" customHeight="1">
      <c r="A25" s="1">
        <v>1</v>
      </c>
      <c r="B25" s="1" t="s">
        <v>20</v>
      </c>
      <c r="C25" s="1">
        <v>100</v>
      </c>
      <c r="D25" s="1">
        <v>100</v>
      </c>
      <c r="E25" s="1">
        <v>6</v>
      </c>
      <c r="F25" s="1">
        <f aca="true" t="shared" si="5" ref="F25:F33">C25*D25*E25/1000000</f>
        <v>0.06</v>
      </c>
      <c r="G25" s="1">
        <f aca="true" t="shared" si="6" ref="G25:G33">F25*I25</f>
        <v>1200</v>
      </c>
      <c r="H25" s="22">
        <f aca="true" t="shared" si="7" ref="H25:H33">ROUNDDOWN(1/F25,0)</f>
        <v>16</v>
      </c>
      <c r="I25" s="53">
        <v>20000</v>
      </c>
      <c r="J25" s="23">
        <f aca="true" t="shared" si="8" ref="J25:J33">G25/E25</f>
        <v>200</v>
      </c>
    </row>
    <row r="26" spans="1:10" ht="15" customHeight="1">
      <c r="A26" s="1">
        <v>2</v>
      </c>
      <c r="B26" s="1" t="s">
        <v>20</v>
      </c>
      <c r="C26" s="1">
        <v>100</v>
      </c>
      <c r="D26" s="1">
        <v>150</v>
      </c>
      <c r="E26" s="1">
        <v>6</v>
      </c>
      <c r="F26" s="1">
        <f t="shared" si="5"/>
        <v>0.09</v>
      </c>
      <c r="G26" s="1">
        <f t="shared" si="6"/>
        <v>1800</v>
      </c>
      <c r="H26" s="22">
        <f t="shared" si="7"/>
        <v>11</v>
      </c>
      <c r="I26" s="1">
        <f aca="true" t="shared" si="9" ref="I26:I33">I25</f>
        <v>20000</v>
      </c>
      <c r="J26" s="23">
        <f t="shared" si="8"/>
        <v>300</v>
      </c>
    </row>
    <row r="27" spans="1:10" ht="15" customHeight="1">
      <c r="A27" s="1">
        <v>3</v>
      </c>
      <c r="B27" s="1" t="s">
        <v>20</v>
      </c>
      <c r="C27" s="1">
        <v>100</v>
      </c>
      <c r="D27" s="1">
        <v>180</v>
      </c>
      <c r="E27" s="1">
        <v>6</v>
      </c>
      <c r="F27" s="1">
        <f t="shared" si="5"/>
        <v>0.108</v>
      </c>
      <c r="G27" s="1">
        <f t="shared" si="6"/>
        <v>2160</v>
      </c>
      <c r="H27" s="22">
        <f t="shared" si="7"/>
        <v>9</v>
      </c>
      <c r="I27" s="1">
        <f t="shared" si="9"/>
        <v>20000</v>
      </c>
      <c r="J27" s="23">
        <f t="shared" si="8"/>
        <v>360</v>
      </c>
    </row>
    <row r="28" spans="1:10" ht="15" customHeight="1">
      <c r="A28" s="1">
        <v>4</v>
      </c>
      <c r="B28" s="1" t="s">
        <v>20</v>
      </c>
      <c r="C28" s="1">
        <v>100</v>
      </c>
      <c r="D28" s="1">
        <v>200</v>
      </c>
      <c r="E28" s="1">
        <v>6</v>
      </c>
      <c r="F28" s="1">
        <f t="shared" si="5"/>
        <v>0.12</v>
      </c>
      <c r="G28" s="1">
        <f t="shared" si="6"/>
        <v>2400</v>
      </c>
      <c r="H28" s="22">
        <f t="shared" si="7"/>
        <v>8</v>
      </c>
      <c r="I28" s="1">
        <f t="shared" si="9"/>
        <v>20000</v>
      </c>
      <c r="J28" s="23">
        <f t="shared" si="8"/>
        <v>400</v>
      </c>
    </row>
    <row r="29" spans="1:10" ht="15" customHeight="1">
      <c r="A29" s="1">
        <v>5</v>
      </c>
      <c r="B29" s="1" t="s">
        <v>20</v>
      </c>
      <c r="C29" s="1">
        <v>150</v>
      </c>
      <c r="D29" s="1">
        <v>150</v>
      </c>
      <c r="E29" s="1">
        <v>6</v>
      </c>
      <c r="F29" s="1">
        <f t="shared" si="5"/>
        <v>0.135</v>
      </c>
      <c r="G29" s="1">
        <f t="shared" si="6"/>
        <v>2700</v>
      </c>
      <c r="H29" s="22">
        <f t="shared" si="7"/>
        <v>7</v>
      </c>
      <c r="I29" s="1">
        <f t="shared" si="9"/>
        <v>20000</v>
      </c>
      <c r="J29" s="23">
        <f t="shared" si="8"/>
        <v>450</v>
      </c>
    </row>
    <row r="30" spans="1:10" ht="15" customHeight="1">
      <c r="A30" s="1">
        <v>6</v>
      </c>
      <c r="B30" s="1" t="s">
        <v>20</v>
      </c>
      <c r="C30" s="1">
        <v>150</v>
      </c>
      <c r="D30" s="1">
        <v>180</v>
      </c>
      <c r="E30" s="1">
        <v>6</v>
      </c>
      <c r="F30" s="1">
        <f t="shared" si="5"/>
        <v>0.162</v>
      </c>
      <c r="G30" s="1">
        <f t="shared" si="6"/>
        <v>3240</v>
      </c>
      <c r="H30" s="22">
        <f t="shared" si="7"/>
        <v>6</v>
      </c>
      <c r="I30" s="1">
        <f t="shared" si="9"/>
        <v>20000</v>
      </c>
      <c r="J30" s="23">
        <f t="shared" si="8"/>
        <v>540</v>
      </c>
    </row>
    <row r="31" spans="1:10" ht="15" customHeight="1">
      <c r="A31" s="1">
        <v>7</v>
      </c>
      <c r="B31" s="1" t="s">
        <v>20</v>
      </c>
      <c r="C31" s="1">
        <v>150</v>
      </c>
      <c r="D31" s="1">
        <v>200</v>
      </c>
      <c r="E31" s="1">
        <v>6</v>
      </c>
      <c r="F31" s="1">
        <f t="shared" si="5"/>
        <v>0.18</v>
      </c>
      <c r="G31" s="1">
        <f t="shared" si="6"/>
        <v>3600</v>
      </c>
      <c r="H31" s="22">
        <f t="shared" si="7"/>
        <v>5</v>
      </c>
      <c r="I31" s="1">
        <f t="shared" si="9"/>
        <v>20000</v>
      </c>
      <c r="J31" s="23">
        <f t="shared" si="8"/>
        <v>600</v>
      </c>
    </row>
    <row r="32" spans="1:10" ht="15" customHeight="1">
      <c r="A32" s="1">
        <v>8</v>
      </c>
      <c r="B32" s="1" t="s">
        <v>20</v>
      </c>
      <c r="C32" s="1">
        <v>180</v>
      </c>
      <c r="D32" s="1">
        <v>180</v>
      </c>
      <c r="E32" s="1">
        <v>6</v>
      </c>
      <c r="F32" s="1">
        <f t="shared" si="5"/>
        <v>0.1944</v>
      </c>
      <c r="G32" s="1">
        <f t="shared" si="6"/>
        <v>3888</v>
      </c>
      <c r="H32" s="22">
        <f t="shared" si="7"/>
        <v>5</v>
      </c>
      <c r="I32" s="1">
        <f t="shared" si="9"/>
        <v>20000</v>
      </c>
      <c r="J32" s="23">
        <f t="shared" si="8"/>
        <v>648</v>
      </c>
    </row>
    <row r="33" spans="1:10" ht="15" customHeight="1">
      <c r="A33" s="1">
        <v>9</v>
      </c>
      <c r="B33" s="1" t="s">
        <v>20</v>
      </c>
      <c r="C33" s="1">
        <v>200</v>
      </c>
      <c r="D33" s="1">
        <v>200</v>
      </c>
      <c r="E33" s="1">
        <v>6</v>
      </c>
      <c r="F33" s="1">
        <f t="shared" si="5"/>
        <v>0.24</v>
      </c>
      <c r="G33" s="1">
        <f t="shared" si="6"/>
        <v>4800</v>
      </c>
      <c r="H33" s="22">
        <f t="shared" si="7"/>
        <v>4</v>
      </c>
      <c r="I33" s="1">
        <f t="shared" si="9"/>
        <v>20000</v>
      </c>
      <c r="J33" s="23">
        <f t="shared" si="8"/>
        <v>800</v>
      </c>
    </row>
    <row r="34" spans="1:10" ht="15" customHeight="1">
      <c r="A34" s="1">
        <v>10</v>
      </c>
      <c r="B34" s="1" t="s">
        <v>20</v>
      </c>
      <c r="C34" s="75" t="s">
        <v>18</v>
      </c>
      <c r="D34" s="76"/>
      <c r="E34" s="76"/>
      <c r="F34" s="76"/>
      <c r="G34" s="76"/>
      <c r="H34" s="77"/>
      <c r="I34" s="75">
        <f>I32+2000</f>
        <v>22000</v>
      </c>
      <c r="J34" s="77"/>
    </row>
    <row r="35" spans="1:10" ht="15" customHeight="1">
      <c r="A35" s="78" t="s">
        <v>21</v>
      </c>
      <c r="B35" s="79"/>
      <c r="C35" s="79"/>
      <c r="D35" s="79"/>
      <c r="E35" s="79"/>
      <c r="F35" s="79"/>
      <c r="G35" s="79"/>
      <c r="H35" s="79"/>
      <c r="I35" s="79"/>
      <c r="J35" s="80"/>
    </row>
    <row r="36" spans="1:10" ht="15" customHeight="1">
      <c r="A36" s="1">
        <v>1</v>
      </c>
      <c r="B36" s="1" t="s">
        <v>22</v>
      </c>
      <c r="C36" s="1">
        <v>25</v>
      </c>
      <c r="D36" s="1">
        <v>100</v>
      </c>
      <c r="E36" s="1">
        <v>6</v>
      </c>
      <c r="F36" s="1">
        <f aca="true" t="shared" si="10" ref="F36:F52">C36*D36*E36/1000000</f>
        <v>0.015</v>
      </c>
      <c r="G36" s="24">
        <f aca="true" t="shared" si="11" ref="G36:G41">F36*I36</f>
        <v>262.5</v>
      </c>
      <c r="H36" s="22">
        <f aca="true" t="shared" si="12" ref="H36:H52">ROUNDDOWN(1/F36,0)</f>
        <v>66</v>
      </c>
      <c r="I36" s="1">
        <f>I14</f>
        <v>17500</v>
      </c>
      <c r="J36" s="25">
        <f aca="true" t="shared" si="13" ref="J36:J52">G36/E36</f>
        <v>43.75</v>
      </c>
    </row>
    <row r="37" spans="1:10" ht="15" customHeight="1">
      <c r="A37" s="1">
        <v>2</v>
      </c>
      <c r="B37" s="1" t="s">
        <v>22</v>
      </c>
      <c r="C37" s="1">
        <v>25</v>
      </c>
      <c r="D37" s="1">
        <v>125</v>
      </c>
      <c r="E37" s="1">
        <v>6</v>
      </c>
      <c r="F37" s="1">
        <f t="shared" si="10"/>
        <v>0.01875</v>
      </c>
      <c r="G37" s="24">
        <f t="shared" si="11"/>
        <v>328.125</v>
      </c>
      <c r="H37" s="22">
        <f t="shared" si="12"/>
        <v>53</v>
      </c>
      <c r="I37" s="1">
        <f>I36</f>
        <v>17500</v>
      </c>
      <c r="J37" s="25">
        <f t="shared" si="13"/>
        <v>54.6875</v>
      </c>
    </row>
    <row r="38" spans="1:10" ht="15" customHeight="1">
      <c r="A38" s="1">
        <v>3</v>
      </c>
      <c r="B38" s="1" t="s">
        <v>22</v>
      </c>
      <c r="C38" s="1">
        <v>25</v>
      </c>
      <c r="D38" s="1">
        <v>150</v>
      </c>
      <c r="E38" s="1">
        <v>6</v>
      </c>
      <c r="F38" s="1">
        <f t="shared" si="10"/>
        <v>0.0225</v>
      </c>
      <c r="G38" s="24">
        <f t="shared" si="11"/>
        <v>393.75</v>
      </c>
      <c r="H38" s="22">
        <f t="shared" si="12"/>
        <v>44</v>
      </c>
      <c r="I38" s="1">
        <f>I37</f>
        <v>17500</v>
      </c>
      <c r="J38" s="25">
        <f t="shared" si="13"/>
        <v>65.625</v>
      </c>
    </row>
    <row r="39" spans="1:10" ht="15" customHeight="1">
      <c r="A39" s="1">
        <v>4</v>
      </c>
      <c r="B39" s="1" t="s">
        <v>22</v>
      </c>
      <c r="C39" s="1">
        <v>25</v>
      </c>
      <c r="D39" s="1">
        <v>180</v>
      </c>
      <c r="E39" s="1">
        <v>6</v>
      </c>
      <c r="F39" s="1">
        <f t="shared" si="10"/>
        <v>0.027</v>
      </c>
      <c r="G39" s="24">
        <f t="shared" si="11"/>
        <v>472.5</v>
      </c>
      <c r="H39" s="22">
        <f t="shared" si="12"/>
        <v>37</v>
      </c>
      <c r="I39" s="1">
        <f>I38</f>
        <v>17500</v>
      </c>
      <c r="J39" s="25">
        <f t="shared" si="13"/>
        <v>78.75</v>
      </c>
    </row>
    <row r="40" spans="1:10" ht="15" customHeight="1">
      <c r="A40" s="1">
        <v>5</v>
      </c>
      <c r="B40" s="1" t="s">
        <v>22</v>
      </c>
      <c r="C40" s="1">
        <v>25</v>
      </c>
      <c r="D40" s="1">
        <v>200</v>
      </c>
      <c r="E40" s="1">
        <v>6</v>
      </c>
      <c r="F40" s="1">
        <f t="shared" si="10"/>
        <v>0.03</v>
      </c>
      <c r="G40" s="24">
        <f t="shared" si="11"/>
        <v>525</v>
      </c>
      <c r="H40" s="22">
        <f t="shared" si="12"/>
        <v>33</v>
      </c>
      <c r="I40" s="1">
        <f>I39</f>
        <v>17500</v>
      </c>
      <c r="J40" s="25">
        <f t="shared" si="13"/>
        <v>87.5</v>
      </c>
    </row>
    <row r="41" spans="1:10" ht="15" customHeight="1">
      <c r="A41" s="1">
        <v>6</v>
      </c>
      <c r="B41" s="1" t="s">
        <v>22</v>
      </c>
      <c r="C41" s="1">
        <v>32</v>
      </c>
      <c r="D41" s="1">
        <v>100</v>
      </c>
      <c r="E41" s="1">
        <v>6</v>
      </c>
      <c r="F41" s="1">
        <f t="shared" si="10"/>
        <v>0.0192</v>
      </c>
      <c r="G41" s="24">
        <f t="shared" si="11"/>
        <v>374.4</v>
      </c>
      <c r="H41" s="22">
        <f t="shared" si="12"/>
        <v>52</v>
      </c>
      <c r="I41" s="1">
        <f>I39+2000</f>
        <v>19500</v>
      </c>
      <c r="J41" s="25">
        <f t="shared" si="13"/>
        <v>62.4</v>
      </c>
    </row>
    <row r="42" spans="1:10" ht="15" customHeight="1">
      <c r="A42" s="1">
        <v>7</v>
      </c>
      <c r="B42" s="1" t="s">
        <v>22</v>
      </c>
      <c r="C42" s="1">
        <v>32</v>
      </c>
      <c r="D42" s="1">
        <v>150</v>
      </c>
      <c r="E42" s="1">
        <v>6</v>
      </c>
      <c r="F42" s="1">
        <f t="shared" si="10"/>
        <v>0.0288</v>
      </c>
      <c r="G42" s="24">
        <f>F42*I41</f>
        <v>561.6</v>
      </c>
      <c r="H42" s="22">
        <f t="shared" si="12"/>
        <v>34</v>
      </c>
      <c r="I42" s="1">
        <f>I41</f>
        <v>19500</v>
      </c>
      <c r="J42" s="25">
        <f t="shared" si="13"/>
        <v>93.60000000000001</v>
      </c>
    </row>
    <row r="43" spans="1:10" ht="15" customHeight="1">
      <c r="A43" s="1">
        <v>8</v>
      </c>
      <c r="B43" s="1" t="s">
        <v>22</v>
      </c>
      <c r="C43" s="1">
        <v>32</v>
      </c>
      <c r="D43" s="1">
        <v>180</v>
      </c>
      <c r="E43" s="1">
        <v>6</v>
      </c>
      <c r="F43" s="1">
        <f t="shared" si="10"/>
        <v>0.03456</v>
      </c>
      <c r="G43" s="24">
        <f aca="true" t="shared" si="14" ref="G43:G52">F43*I43</f>
        <v>673.92</v>
      </c>
      <c r="H43" s="22">
        <f t="shared" si="12"/>
        <v>28</v>
      </c>
      <c r="I43" s="1">
        <f>I42</f>
        <v>19500</v>
      </c>
      <c r="J43" s="25">
        <f t="shared" si="13"/>
        <v>112.32</v>
      </c>
    </row>
    <row r="44" spans="1:10" ht="15" customHeight="1">
      <c r="A44" s="1">
        <v>9</v>
      </c>
      <c r="B44" s="1" t="s">
        <v>22</v>
      </c>
      <c r="C44" s="1">
        <v>32</v>
      </c>
      <c r="D44" s="1">
        <v>200</v>
      </c>
      <c r="E44" s="1">
        <v>6</v>
      </c>
      <c r="F44" s="1">
        <f t="shared" si="10"/>
        <v>0.0384</v>
      </c>
      <c r="G44" s="24">
        <f t="shared" si="14"/>
        <v>748.8</v>
      </c>
      <c r="H44" s="22">
        <f t="shared" si="12"/>
        <v>26</v>
      </c>
      <c r="I44" s="1">
        <f>I43</f>
        <v>19500</v>
      </c>
      <c r="J44" s="25">
        <f t="shared" si="13"/>
        <v>124.8</v>
      </c>
    </row>
    <row r="45" spans="1:10" ht="15" customHeight="1">
      <c r="A45" s="1">
        <v>10</v>
      </c>
      <c r="B45" s="1" t="s">
        <v>22</v>
      </c>
      <c r="C45" s="1">
        <v>40</v>
      </c>
      <c r="D45" s="1">
        <v>100</v>
      </c>
      <c r="E45" s="1">
        <v>6</v>
      </c>
      <c r="F45" s="1">
        <f t="shared" si="10"/>
        <v>0.024</v>
      </c>
      <c r="G45" s="24">
        <f t="shared" si="14"/>
        <v>420</v>
      </c>
      <c r="H45" s="22">
        <f t="shared" si="12"/>
        <v>41</v>
      </c>
      <c r="I45" s="1">
        <f>I36</f>
        <v>17500</v>
      </c>
      <c r="J45" s="25">
        <f t="shared" si="13"/>
        <v>70</v>
      </c>
    </row>
    <row r="46" spans="1:10" ht="15" customHeight="1">
      <c r="A46" s="1">
        <v>11</v>
      </c>
      <c r="B46" s="1" t="s">
        <v>22</v>
      </c>
      <c r="C46" s="1">
        <v>40</v>
      </c>
      <c r="D46" s="1">
        <v>150</v>
      </c>
      <c r="E46" s="1">
        <v>6</v>
      </c>
      <c r="F46" s="1">
        <f t="shared" si="10"/>
        <v>0.036</v>
      </c>
      <c r="G46" s="24">
        <f t="shared" si="14"/>
        <v>630</v>
      </c>
      <c r="H46" s="22">
        <f t="shared" si="12"/>
        <v>27</v>
      </c>
      <c r="I46" s="1">
        <f aca="true" t="shared" si="15" ref="I46:I52">I45</f>
        <v>17500</v>
      </c>
      <c r="J46" s="25">
        <f t="shared" si="13"/>
        <v>105</v>
      </c>
    </row>
    <row r="47" spans="1:10" ht="15" customHeight="1">
      <c r="A47" s="1">
        <v>12</v>
      </c>
      <c r="B47" s="1" t="s">
        <v>22</v>
      </c>
      <c r="C47" s="1">
        <v>40</v>
      </c>
      <c r="D47" s="1">
        <v>180</v>
      </c>
      <c r="E47" s="1">
        <v>6</v>
      </c>
      <c r="F47" s="1">
        <f t="shared" si="10"/>
        <v>0.0432</v>
      </c>
      <c r="G47" s="24">
        <f t="shared" si="14"/>
        <v>756</v>
      </c>
      <c r="H47" s="22">
        <f t="shared" si="12"/>
        <v>23</v>
      </c>
      <c r="I47" s="1">
        <f t="shared" si="15"/>
        <v>17500</v>
      </c>
      <c r="J47" s="25">
        <f t="shared" si="13"/>
        <v>126</v>
      </c>
    </row>
    <row r="48" spans="1:10" ht="15" customHeight="1">
      <c r="A48" s="1">
        <v>13</v>
      </c>
      <c r="B48" s="1" t="s">
        <v>22</v>
      </c>
      <c r="C48" s="1">
        <v>40</v>
      </c>
      <c r="D48" s="1">
        <v>200</v>
      </c>
      <c r="E48" s="1">
        <v>6</v>
      </c>
      <c r="F48" s="1">
        <f t="shared" si="10"/>
        <v>0.048</v>
      </c>
      <c r="G48" s="24">
        <f t="shared" si="14"/>
        <v>840</v>
      </c>
      <c r="H48" s="22">
        <f t="shared" si="12"/>
        <v>20</v>
      </c>
      <c r="I48" s="1">
        <f t="shared" si="15"/>
        <v>17500</v>
      </c>
      <c r="J48" s="25">
        <f t="shared" si="13"/>
        <v>140</v>
      </c>
    </row>
    <row r="49" spans="1:10" ht="15" customHeight="1">
      <c r="A49" s="1">
        <v>14</v>
      </c>
      <c r="B49" s="1" t="s">
        <v>22</v>
      </c>
      <c r="C49" s="1">
        <v>50</v>
      </c>
      <c r="D49" s="1">
        <v>100</v>
      </c>
      <c r="E49" s="1">
        <v>6</v>
      </c>
      <c r="F49" s="1">
        <f t="shared" si="10"/>
        <v>0.03</v>
      </c>
      <c r="G49" s="24">
        <f t="shared" si="14"/>
        <v>525</v>
      </c>
      <c r="H49" s="22">
        <f t="shared" si="12"/>
        <v>33</v>
      </c>
      <c r="I49" s="1">
        <f t="shared" si="15"/>
        <v>17500</v>
      </c>
      <c r="J49" s="25">
        <f t="shared" si="13"/>
        <v>87.5</v>
      </c>
    </row>
    <row r="50" spans="1:10" ht="15" customHeight="1">
      <c r="A50" s="1">
        <v>15</v>
      </c>
      <c r="B50" s="1" t="s">
        <v>22</v>
      </c>
      <c r="C50" s="1">
        <v>50</v>
      </c>
      <c r="D50" s="1">
        <v>150</v>
      </c>
      <c r="E50" s="1">
        <v>6</v>
      </c>
      <c r="F50" s="1">
        <f t="shared" si="10"/>
        <v>0.045</v>
      </c>
      <c r="G50" s="24">
        <f t="shared" si="14"/>
        <v>787.5</v>
      </c>
      <c r="H50" s="22">
        <f t="shared" si="12"/>
        <v>22</v>
      </c>
      <c r="I50" s="1">
        <f t="shared" si="15"/>
        <v>17500</v>
      </c>
      <c r="J50" s="25">
        <f t="shared" si="13"/>
        <v>131.25</v>
      </c>
    </row>
    <row r="51" spans="1:10" ht="15" customHeight="1">
      <c r="A51" s="1">
        <v>16</v>
      </c>
      <c r="B51" s="1" t="s">
        <v>22</v>
      </c>
      <c r="C51" s="1">
        <v>50</v>
      </c>
      <c r="D51" s="1">
        <v>180</v>
      </c>
      <c r="E51" s="1">
        <v>6</v>
      </c>
      <c r="F51" s="1">
        <f t="shared" si="10"/>
        <v>0.054</v>
      </c>
      <c r="G51" s="24">
        <f t="shared" si="14"/>
        <v>945</v>
      </c>
      <c r="H51" s="22">
        <f t="shared" si="12"/>
        <v>18</v>
      </c>
      <c r="I51" s="1">
        <f t="shared" si="15"/>
        <v>17500</v>
      </c>
      <c r="J51" s="25">
        <f t="shared" si="13"/>
        <v>157.5</v>
      </c>
    </row>
    <row r="52" spans="1:10" ht="17.25" customHeight="1">
      <c r="A52" s="1">
        <v>17</v>
      </c>
      <c r="B52" s="1" t="s">
        <v>22</v>
      </c>
      <c r="C52" s="1">
        <v>50</v>
      </c>
      <c r="D52" s="1">
        <v>200</v>
      </c>
      <c r="E52" s="1">
        <v>6</v>
      </c>
      <c r="F52" s="1">
        <f t="shared" si="10"/>
        <v>0.06</v>
      </c>
      <c r="G52" s="24">
        <f t="shared" si="14"/>
        <v>1050</v>
      </c>
      <c r="H52" s="22">
        <f t="shared" si="12"/>
        <v>16</v>
      </c>
      <c r="I52" s="1">
        <f t="shared" si="15"/>
        <v>17500</v>
      </c>
      <c r="J52" s="25">
        <f t="shared" si="13"/>
        <v>175</v>
      </c>
    </row>
    <row r="53" spans="1:10" ht="27" customHeight="1">
      <c r="A53" s="1">
        <v>18</v>
      </c>
      <c r="B53" s="1" t="s">
        <v>22</v>
      </c>
      <c r="C53" s="75" t="s">
        <v>23</v>
      </c>
      <c r="D53" s="76"/>
      <c r="E53" s="76"/>
      <c r="F53" s="76"/>
      <c r="G53" s="76"/>
      <c r="H53" s="77"/>
      <c r="I53" s="75">
        <f>I43</f>
        <v>19500</v>
      </c>
      <c r="J53" s="77"/>
    </row>
    <row r="54" spans="1:10" ht="15" customHeight="1">
      <c r="A54" s="78" t="s">
        <v>24</v>
      </c>
      <c r="B54" s="79"/>
      <c r="C54" s="79"/>
      <c r="D54" s="79"/>
      <c r="E54" s="79"/>
      <c r="F54" s="79"/>
      <c r="G54" s="79"/>
      <c r="H54" s="79"/>
      <c r="I54" s="79"/>
      <c r="J54" s="80"/>
    </row>
    <row r="55" spans="1:10" ht="15" customHeight="1">
      <c r="A55" s="1">
        <v>1</v>
      </c>
      <c r="B55" s="1" t="s">
        <v>25</v>
      </c>
      <c r="C55" s="1">
        <v>25</v>
      </c>
      <c r="D55" s="1">
        <v>100</v>
      </c>
      <c r="E55" s="1">
        <v>6</v>
      </c>
      <c r="F55" s="1">
        <f aca="true" t="shared" si="16" ref="F55:F71">C55*D55*E55/1000000</f>
        <v>0.015</v>
      </c>
      <c r="G55" s="24">
        <f aca="true" t="shared" si="17" ref="G55:G71">F55*I55</f>
        <v>300</v>
      </c>
      <c r="H55" s="22">
        <f aca="true" t="shared" si="18" ref="H55:H71">ROUNDDOWN(1/F55,0)</f>
        <v>66</v>
      </c>
      <c r="I55" s="1">
        <f>I26</f>
        <v>20000</v>
      </c>
      <c r="J55" s="25">
        <f aca="true" t="shared" si="19" ref="J55:J71">G55/E55</f>
        <v>50</v>
      </c>
    </row>
    <row r="56" spans="1:10" ht="15" customHeight="1">
      <c r="A56" s="1">
        <v>2</v>
      </c>
      <c r="B56" s="1" t="s">
        <v>25</v>
      </c>
      <c r="C56" s="1">
        <v>25</v>
      </c>
      <c r="D56" s="1">
        <v>125</v>
      </c>
      <c r="E56" s="1">
        <v>6</v>
      </c>
      <c r="F56" s="1">
        <f t="shared" si="16"/>
        <v>0.01875</v>
      </c>
      <c r="G56" s="24">
        <f t="shared" si="17"/>
        <v>375</v>
      </c>
      <c r="H56" s="22">
        <f t="shared" si="18"/>
        <v>53</v>
      </c>
      <c r="I56" s="1">
        <f>I55</f>
        <v>20000</v>
      </c>
      <c r="J56" s="25">
        <f t="shared" si="19"/>
        <v>62.5</v>
      </c>
    </row>
    <row r="57" spans="1:10" ht="15" customHeight="1">
      <c r="A57" s="1">
        <v>3</v>
      </c>
      <c r="B57" s="1" t="s">
        <v>25</v>
      </c>
      <c r="C57" s="1">
        <v>25</v>
      </c>
      <c r="D57" s="1">
        <v>150</v>
      </c>
      <c r="E57" s="1">
        <v>6</v>
      </c>
      <c r="F57" s="1">
        <f t="shared" si="16"/>
        <v>0.0225</v>
      </c>
      <c r="G57" s="24">
        <f t="shared" si="17"/>
        <v>450</v>
      </c>
      <c r="H57" s="22">
        <f t="shared" si="18"/>
        <v>44</v>
      </c>
      <c r="I57" s="1">
        <f>I56</f>
        <v>20000</v>
      </c>
      <c r="J57" s="25">
        <f t="shared" si="19"/>
        <v>75</v>
      </c>
    </row>
    <row r="58" spans="1:10" ht="15" customHeight="1">
      <c r="A58" s="1">
        <v>4</v>
      </c>
      <c r="B58" s="1" t="s">
        <v>25</v>
      </c>
      <c r="C58" s="1">
        <v>25</v>
      </c>
      <c r="D58" s="1">
        <v>180</v>
      </c>
      <c r="E58" s="1">
        <v>6</v>
      </c>
      <c r="F58" s="1">
        <f t="shared" si="16"/>
        <v>0.027</v>
      </c>
      <c r="G58" s="24">
        <f t="shared" si="17"/>
        <v>540</v>
      </c>
      <c r="H58" s="22">
        <f t="shared" si="18"/>
        <v>37</v>
      </c>
      <c r="I58" s="1">
        <f>I57</f>
        <v>20000</v>
      </c>
      <c r="J58" s="25">
        <f t="shared" si="19"/>
        <v>90</v>
      </c>
    </row>
    <row r="59" spans="1:10" ht="15" customHeight="1">
      <c r="A59" s="1">
        <v>5</v>
      </c>
      <c r="B59" s="1" t="s">
        <v>25</v>
      </c>
      <c r="C59" s="1">
        <v>25</v>
      </c>
      <c r="D59" s="1">
        <v>200</v>
      </c>
      <c r="E59" s="1">
        <v>6</v>
      </c>
      <c r="F59" s="1">
        <f t="shared" si="16"/>
        <v>0.03</v>
      </c>
      <c r="G59" s="24">
        <f t="shared" si="17"/>
        <v>600</v>
      </c>
      <c r="H59" s="22">
        <f t="shared" si="18"/>
        <v>33</v>
      </c>
      <c r="I59" s="1">
        <f>I58</f>
        <v>20000</v>
      </c>
      <c r="J59" s="25">
        <f t="shared" si="19"/>
        <v>100</v>
      </c>
    </row>
    <row r="60" spans="1:10" ht="15" customHeight="1">
      <c r="A60" s="1">
        <v>6</v>
      </c>
      <c r="B60" s="1" t="s">
        <v>25</v>
      </c>
      <c r="C60" s="1">
        <v>32</v>
      </c>
      <c r="D60" s="1">
        <v>100</v>
      </c>
      <c r="E60" s="1">
        <v>6</v>
      </c>
      <c r="F60" s="1">
        <f t="shared" si="16"/>
        <v>0.0192</v>
      </c>
      <c r="G60" s="24">
        <f t="shared" si="17"/>
        <v>422.4</v>
      </c>
      <c r="H60" s="22">
        <f t="shared" si="18"/>
        <v>52</v>
      </c>
      <c r="I60" s="1">
        <f>I59+2000</f>
        <v>22000</v>
      </c>
      <c r="J60" s="25">
        <f t="shared" si="19"/>
        <v>70.39999999999999</v>
      </c>
    </row>
    <row r="61" spans="1:10" ht="15" customHeight="1">
      <c r="A61" s="1">
        <v>7</v>
      </c>
      <c r="B61" s="1" t="s">
        <v>25</v>
      </c>
      <c r="C61" s="1">
        <v>32</v>
      </c>
      <c r="D61" s="1">
        <v>150</v>
      </c>
      <c r="E61" s="1">
        <v>6</v>
      </c>
      <c r="F61" s="1">
        <f t="shared" si="16"/>
        <v>0.0288</v>
      </c>
      <c r="G61" s="24">
        <f t="shared" si="17"/>
        <v>633.6</v>
      </c>
      <c r="H61" s="22">
        <f t="shared" si="18"/>
        <v>34</v>
      </c>
      <c r="I61" s="1">
        <f>I60</f>
        <v>22000</v>
      </c>
      <c r="J61" s="25">
        <f t="shared" si="19"/>
        <v>105.60000000000001</v>
      </c>
    </row>
    <row r="62" spans="1:10" ht="15" customHeight="1">
      <c r="A62" s="1">
        <v>8</v>
      </c>
      <c r="B62" s="1" t="s">
        <v>25</v>
      </c>
      <c r="C62" s="1">
        <v>32</v>
      </c>
      <c r="D62" s="1">
        <v>180</v>
      </c>
      <c r="E62" s="1">
        <v>6</v>
      </c>
      <c r="F62" s="1">
        <f t="shared" si="16"/>
        <v>0.03456</v>
      </c>
      <c r="G62" s="24">
        <f t="shared" si="17"/>
        <v>760.32</v>
      </c>
      <c r="H62" s="22">
        <f t="shared" si="18"/>
        <v>28</v>
      </c>
      <c r="I62" s="1">
        <f>I61</f>
        <v>22000</v>
      </c>
      <c r="J62" s="25">
        <f t="shared" si="19"/>
        <v>126.72000000000001</v>
      </c>
    </row>
    <row r="63" spans="1:10" ht="15" customHeight="1">
      <c r="A63" s="1">
        <v>9</v>
      </c>
      <c r="B63" s="1" t="s">
        <v>25</v>
      </c>
      <c r="C63" s="1">
        <v>32</v>
      </c>
      <c r="D63" s="1">
        <v>200</v>
      </c>
      <c r="E63" s="1">
        <v>6</v>
      </c>
      <c r="F63" s="1">
        <f t="shared" si="16"/>
        <v>0.0384</v>
      </c>
      <c r="G63" s="24">
        <f t="shared" si="17"/>
        <v>844.8</v>
      </c>
      <c r="H63" s="22">
        <f t="shared" si="18"/>
        <v>26</v>
      </c>
      <c r="I63" s="1">
        <f>I62</f>
        <v>22000</v>
      </c>
      <c r="J63" s="25">
        <f t="shared" si="19"/>
        <v>140.79999999999998</v>
      </c>
    </row>
    <row r="64" spans="1:10" ht="15" customHeight="1">
      <c r="A64" s="1">
        <v>10</v>
      </c>
      <c r="B64" s="1" t="s">
        <v>25</v>
      </c>
      <c r="C64" s="1">
        <v>40</v>
      </c>
      <c r="D64" s="1">
        <v>100</v>
      </c>
      <c r="E64" s="1">
        <v>6</v>
      </c>
      <c r="F64" s="1">
        <f t="shared" si="16"/>
        <v>0.024</v>
      </c>
      <c r="G64" s="24">
        <f t="shared" si="17"/>
        <v>480</v>
      </c>
      <c r="H64" s="22">
        <f t="shared" si="18"/>
        <v>41</v>
      </c>
      <c r="I64" s="1">
        <f>I55</f>
        <v>20000</v>
      </c>
      <c r="J64" s="25">
        <f t="shared" si="19"/>
        <v>80</v>
      </c>
    </row>
    <row r="65" spans="1:10" ht="15" customHeight="1">
      <c r="A65" s="1">
        <v>11</v>
      </c>
      <c r="B65" s="1" t="s">
        <v>25</v>
      </c>
      <c r="C65" s="1">
        <v>40</v>
      </c>
      <c r="D65" s="1">
        <v>150</v>
      </c>
      <c r="E65" s="1">
        <v>6</v>
      </c>
      <c r="F65" s="1">
        <f t="shared" si="16"/>
        <v>0.036</v>
      </c>
      <c r="G65" s="24">
        <f t="shared" si="17"/>
        <v>720</v>
      </c>
      <c r="H65" s="22">
        <f t="shared" si="18"/>
        <v>27</v>
      </c>
      <c r="I65" s="1">
        <f aca="true" t="shared" si="20" ref="I65:I71">I64</f>
        <v>20000</v>
      </c>
      <c r="J65" s="25">
        <f t="shared" si="19"/>
        <v>120</v>
      </c>
    </row>
    <row r="66" spans="1:10" ht="15" customHeight="1">
      <c r="A66" s="1">
        <v>12</v>
      </c>
      <c r="B66" s="1" t="s">
        <v>25</v>
      </c>
      <c r="C66" s="1">
        <v>40</v>
      </c>
      <c r="D66" s="1">
        <v>180</v>
      </c>
      <c r="E66" s="1">
        <v>6</v>
      </c>
      <c r="F66" s="1">
        <f t="shared" si="16"/>
        <v>0.0432</v>
      </c>
      <c r="G66" s="24">
        <f t="shared" si="17"/>
        <v>864</v>
      </c>
      <c r="H66" s="22">
        <f t="shared" si="18"/>
        <v>23</v>
      </c>
      <c r="I66" s="1">
        <f t="shared" si="20"/>
        <v>20000</v>
      </c>
      <c r="J66" s="25">
        <f t="shared" si="19"/>
        <v>144</v>
      </c>
    </row>
    <row r="67" spans="1:10" ht="15" customHeight="1">
      <c r="A67" s="1">
        <v>13</v>
      </c>
      <c r="B67" s="1" t="s">
        <v>25</v>
      </c>
      <c r="C67" s="1">
        <v>40</v>
      </c>
      <c r="D67" s="1">
        <v>200</v>
      </c>
      <c r="E67" s="1">
        <v>6</v>
      </c>
      <c r="F67" s="1">
        <f t="shared" si="16"/>
        <v>0.048</v>
      </c>
      <c r="G67" s="24">
        <f t="shared" si="17"/>
        <v>960</v>
      </c>
      <c r="H67" s="22">
        <f t="shared" si="18"/>
        <v>20</v>
      </c>
      <c r="I67" s="1">
        <f t="shared" si="20"/>
        <v>20000</v>
      </c>
      <c r="J67" s="25">
        <f t="shared" si="19"/>
        <v>160</v>
      </c>
    </row>
    <row r="68" spans="1:10" ht="15" customHeight="1">
      <c r="A68" s="1">
        <v>14</v>
      </c>
      <c r="B68" s="1" t="s">
        <v>25</v>
      </c>
      <c r="C68" s="1">
        <v>50</v>
      </c>
      <c r="D68" s="1">
        <v>100</v>
      </c>
      <c r="E68" s="1">
        <v>6</v>
      </c>
      <c r="F68" s="1">
        <f t="shared" si="16"/>
        <v>0.03</v>
      </c>
      <c r="G68" s="24">
        <f t="shared" si="17"/>
        <v>600</v>
      </c>
      <c r="H68" s="22">
        <f t="shared" si="18"/>
        <v>33</v>
      </c>
      <c r="I68" s="1">
        <f t="shared" si="20"/>
        <v>20000</v>
      </c>
      <c r="J68" s="25">
        <f t="shared" si="19"/>
        <v>100</v>
      </c>
    </row>
    <row r="69" spans="1:10" ht="15" customHeight="1">
      <c r="A69" s="1">
        <v>15</v>
      </c>
      <c r="B69" s="1" t="s">
        <v>25</v>
      </c>
      <c r="C69" s="1">
        <v>50</v>
      </c>
      <c r="D69" s="1">
        <v>150</v>
      </c>
      <c r="E69" s="1">
        <v>6</v>
      </c>
      <c r="F69" s="1">
        <f t="shared" si="16"/>
        <v>0.045</v>
      </c>
      <c r="G69" s="24">
        <f t="shared" si="17"/>
        <v>900</v>
      </c>
      <c r="H69" s="22">
        <f t="shared" si="18"/>
        <v>22</v>
      </c>
      <c r="I69" s="1">
        <f t="shared" si="20"/>
        <v>20000</v>
      </c>
      <c r="J69" s="25">
        <f t="shared" si="19"/>
        <v>150</v>
      </c>
    </row>
    <row r="70" spans="1:10" ht="15" customHeight="1">
      <c r="A70" s="1">
        <v>16</v>
      </c>
      <c r="B70" s="1" t="s">
        <v>25</v>
      </c>
      <c r="C70" s="1">
        <v>50</v>
      </c>
      <c r="D70" s="1">
        <v>180</v>
      </c>
      <c r="E70" s="1">
        <v>6</v>
      </c>
      <c r="F70" s="1">
        <f t="shared" si="16"/>
        <v>0.054</v>
      </c>
      <c r="G70" s="24">
        <f t="shared" si="17"/>
        <v>1080</v>
      </c>
      <c r="H70" s="22">
        <f t="shared" si="18"/>
        <v>18</v>
      </c>
      <c r="I70" s="1">
        <f t="shared" si="20"/>
        <v>20000</v>
      </c>
      <c r="J70" s="25">
        <f t="shared" si="19"/>
        <v>180</v>
      </c>
    </row>
    <row r="71" spans="1:10" ht="18.75" customHeight="1">
      <c r="A71" s="1">
        <v>17</v>
      </c>
      <c r="B71" s="1" t="s">
        <v>25</v>
      </c>
      <c r="C71" s="1">
        <v>50</v>
      </c>
      <c r="D71" s="1">
        <v>200</v>
      </c>
      <c r="E71" s="1">
        <v>6</v>
      </c>
      <c r="F71" s="1">
        <f t="shared" si="16"/>
        <v>0.06</v>
      </c>
      <c r="G71" s="24">
        <f t="shared" si="17"/>
        <v>1200</v>
      </c>
      <c r="H71" s="22">
        <f t="shared" si="18"/>
        <v>16</v>
      </c>
      <c r="I71" s="1">
        <f t="shared" si="20"/>
        <v>20000</v>
      </c>
      <c r="J71" s="25">
        <f t="shared" si="19"/>
        <v>200</v>
      </c>
    </row>
    <row r="72" spans="1:10" ht="36.75" customHeight="1">
      <c r="A72" s="1">
        <v>18</v>
      </c>
      <c r="B72" s="1" t="s">
        <v>25</v>
      </c>
      <c r="C72" s="75" t="s">
        <v>23</v>
      </c>
      <c r="D72" s="76"/>
      <c r="E72" s="76"/>
      <c r="F72" s="76"/>
      <c r="G72" s="76"/>
      <c r="H72" s="77"/>
      <c r="I72" s="75">
        <f>I34</f>
        <v>22000</v>
      </c>
      <c r="J72" s="77"/>
    </row>
    <row r="73" spans="1:10" ht="15" customHeight="1">
      <c r="A73" s="78" t="s">
        <v>26</v>
      </c>
      <c r="B73" s="79"/>
      <c r="C73" s="79"/>
      <c r="D73" s="79"/>
      <c r="E73" s="79"/>
      <c r="F73" s="79"/>
      <c r="G73" s="79"/>
      <c r="H73" s="79"/>
      <c r="I73" s="79"/>
      <c r="J73" s="80"/>
    </row>
    <row r="74" spans="1:10" ht="15" customHeight="1">
      <c r="A74" s="1">
        <v>1</v>
      </c>
      <c r="B74" s="1" t="s">
        <v>22</v>
      </c>
      <c r="C74" s="1">
        <v>25</v>
      </c>
      <c r="D74" s="1">
        <v>100</v>
      </c>
      <c r="E74" s="1">
        <v>2</v>
      </c>
      <c r="F74" s="1">
        <f aca="true" t="shared" si="21" ref="F74:F88">C74*D74*E74/1000000</f>
        <v>0.005</v>
      </c>
      <c r="G74" s="24">
        <f aca="true" t="shared" si="22" ref="G74:G88">F74*I74</f>
        <v>60</v>
      </c>
      <c r="H74" s="22">
        <f aca="true" t="shared" si="23" ref="H74:H88">ROUNDDOWN(1/F74,0)</f>
        <v>200</v>
      </c>
      <c r="I74" s="1">
        <v>12000</v>
      </c>
      <c r="J74" s="25">
        <f aca="true" t="shared" si="24" ref="J74:J88">G74/E74</f>
        <v>30</v>
      </c>
    </row>
    <row r="75" spans="1:10" ht="15" customHeight="1">
      <c r="A75" s="1">
        <v>2</v>
      </c>
      <c r="B75" s="1" t="s">
        <v>22</v>
      </c>
      <c r="C75" s="1">
        <v>25</v>
      </c>
      <c r="D75" s="1">
        <v>125</v>
      </c>
      <c r="E75" s="1">
        <v>2</v>
      </c>
      <c r="F75" s="1">
        <f t="shared" si="21"/>
        <v>0.00625</v>
      </c>
      <c r="G75" s="24">
        <f t="shared" si="22"/>
        <v>75</v>
      </c>
      <c r="H75" s="22">
        <f t="shared" si="23"/>
        <v>160</v>
      </c>
      <c r="I75" s="1">
        <v>12000</v>
      </c>
      <c r="J75" s="25">
        <f t="shared" si="24"/>
        <v>37.5</v>
      </c>
    </row>
    <row r="76" spans="1:10" ht="15" customHeight="1">
      <c r="A76" s="1">
        <v>3</v>
      </c>
      <c r="B76" s="1" t="s">
        <v>22</v>
      </c>
      <c r="C76" s="1">
        <v>25</v>
      </c>
      <c r="D76" s="1">
        <v>150</v>
      </c>
      <c r="E76" s="1">
        <v>2</v>
      </c>
      <c r="F76" s="1">
        <f t="shared" si="21"/>
        <v>0.0075</v>
      </c>
      <c r="G76" s="24">
        <f t="shared" si="22"/>
        <v>90</v>
      </c>
      <c r="H76" s="22">
        <f t="shared" si="23"/>
        <v>133</v>
      </c>
      <c r="I76" s="1">
        <v>12000</v>
      </c>
      <c r="J76" s="25">
        <f t="shared" si="24"/>
        <v>45</v>
      </c>
    </row>
    <row r="77" spans="1:10" ht="15" customHeight="1">
      <c r="A77" s="1">
        <v>4</v>
      </c>
      <c r="B77" s="1" t="s">
        <v>22</v>
      </c>
      <c r="C77" s="1">
        <v>25</v>
      </c>
      <c r="D77" s="1">
        <v>180</v>
      </c>
      <c r="E77" s="1">
        <v>2</v>
      </c>
      <c r="F77" s="1">
        <f t="shared" si="21"/>
        <v>0.009</v>
      </c>
      <c r="G77" s="24">
        <f t="shared" si="22"/>
        <v>107.99999999999999</v>
      </c>
      <c r="H77" s="22">
        <f t="shared" si="23"/>
        <v>111</v>
      </c>
      <c r="I77" s="1">
        <v>12000</v>
      </c>
      <c r="J77" s="25">
        <f t="shared" si="24"/>
        <v>53.99999999999999</v>
      </c>
    </row>
    <row r="78" spans="1:10" ht="15" customHeight="1">
      <c r="A78" s="1">
        <v>5</v>
      </c>
      <c r="B78" s="1" t="s">
        <v>22</v>
      </c>
      <c r="C78" s="1">
        <v>25</v>
      </c>
      <c r="D78" s="1">
        <v>200</v>
      </c>
      <c r="E78" s="1">
        <v>2</v>
      </c>
      <c r="F78" s="1">
        <f t="shared" si="21"/>
        <v>0.01</v>
      </c>
      <c r="G78" s="24">
        <f t="shared" si="22"/>
        <v>120</v>
      </c>
      <c r="H78" s="22">
        <f t="shared" si="23"/>
        <v>100</v>
      </c>
      <c r="I78" s="1">
        <v>12000</v>
      </c>
      <c r="J78" s="25">
        <f t="shared" si="24"/>
        <v>60</v>
      </c>
    </row>
    <row r="79" spans="1:10" ht="15" customHeight="1">
      <c r="A79" s="1">
        <v>6</v>
      </c>
      <c r="B79" s="1" t="s">
        <v>22</v>
      </c>
      <c r="C79" s="1">
        <v>50</v>
      </c>
      <c r="D79" s="1">
        <v>100</v>
      </c>
      <c r="E79" s="1">
        <v>2</v>
      </c>
      <c r="F79" s="1">
        <f t="shared" si="21"/>
        <v>0.01</v>
      </c>
      <c r="G79" s="24">
        <f t="shared" si="22"/>
        <v>175</v>
      </c>
      <c r="H79" s="22">
        <f t="shared" si="23"/>
        <v>100</v>
      </c>
      <c r="I79" s="1">
        <f aca="true" t="shared" si="25" ref="I79:I88">$I$14</f>
        <v>17500</v>
      </c>
      <c r="J79" s="25">
        <f t="shared" si="24"/>
        <v>87.5</v>
      </c>
    </row>
    <row r="80" spans="1:10" ht="15" customHeight="1">
      <c r="A80" s="1">
        <v>7</v>
      </c>
      <c r="B80" s="1" t="s">
        <v>22</v>
      </c>
      <c r="C80" s="1">
        <v>50</v>
      </c>
      <c r="D80" s="1">
        <v>125</v>
      </c>
      <c r="E80" s="1">
        <v>2</v>
      </c>
      <c r="F80" s="1">
        <f t="shared" si="21"/>
        <v>0.0125</v>
      </c>
      <c r="G80" s="24">
        <f t="shared" si="22"/>
        <v>218.75</v>
      </c>
      <c r="H80" s="22">
        <f t="shared" si="23"/>
        <v>80</v>
      </c>
      <c r="I80" s="1">
        <f t="shared" si="25"/>
        <v>17500</v>
      </c>
      <c r="J80" s="25">
        <f t="shared" si="24"/>
        <v>109.375</v>
      </c>
    </row>
    <row r="81" spans="1:10" ht="15" customHeight="1">
      <c r="A81" s="1">
        <v>8</v>
      </c>
      <c r="B81" s="1" t="s">
        <v>22</v>
      </c>
      <c r="C81" s="1">
        <v>50</v>
      </c>
      <c r="D81" s="1">
        <v>150</v>
      </c>
      <c r="E81" s="1">
        <v>2</v>
      </c>
      <c r="F81" s="1">
        <f t="shared" si="21"/>
        <v>0.015</v>
      </c>
      <c r="G81" s="24">
        <f t="shared" si="22"/>
        <v>262.5</v>
      </c>
      <c r="H81" s="22">
        <f t="shared" si="23"/>
        <v>66</v>
      </c>
      <c r="I81" s="1">
        <f t="shared" si="25"/>
        <v>17500</v>
      </c>
      <c r="J81" s="25">
        <f t="shared" si="24"/>
        <v>131.25</v>
      </c>
    </row>
    <row r="82" spans="1:10" ht="15" customHeight="1">
      <c r="A82" s="1">
        <v>9</v>
      </c>
      <c r="B82" s="1" t="s">
        <v>22</v>
      </c>
      <c r="C82" s="1">
        <v>50</v>
      </c>
      <c r="D82" s="1">
        <v>180</v>
      </c>
      <c r="E82" s="1">
        <v>2</v>
      </c>
      <c r="F82" s="1">
        <f t="shared" si="21"/>
        <v>0.018</v>
      </c>
      <c r="G82" s="24">
        <f t="shared" si="22"/>
        <v>315</v>
      </c>
      <c r="H82" s="22">
        <f t="shared" si="23"/>
        <v>55</v>
      </c>
      <c r="I82" s="1">
        <f t="shared" si="25"/>
        <v>17500</v>
      </c>
      <c r="J82" s="25">
        <f t="shared" si="24"/>
        <v>157.5</v>
      </c>
    </row>
    <row r="83" spans="1:10" ht="15" customHeight="1">
      <c r="A83" s="1">
        <v>10</v>
      </c>
      <c r="B83" s="1" t="s">
        <v>22</v>
      </c>
      <c r="C83" s="1">
        <v>50</v>
      </c>
      <c r="D83" s="1">
        <v>200</v>
      </c>
      <c r="E83" s="1">
        <v>2</v>
      </c>
      <c r="F83" s="1">
        <f t="shared" si="21"/>
        <v>0.02</v>
      </c>
      <c r="G83" s="24">
        <f t="shared" si="22"/>
        <v>350</v>
      </c>
      <c r="H83" s="22">
        <f t="shared" si="23"/>
        <v>50</v>
      </c>
      <c r="I83" s="1">
        <f t="shared" si="25"/>
        <v>17500</v>
      </c>
      <c r="J83" s="25">
        <f t="shared" si="24"/>
        <v>175</v>
      </c>
    </row>
    <row r="84" spans="1:10" ht="15" customHeight="1">
      <c r="A84" s="1">
        <v>11</v>
      </c>
      <c r="B84" s="1" t="s">
        <v>22</v>
      </c>
      <c r="C84" s="1">
        <v>40</v>
      </c>
      <c r="D84" s="1">
        <v>100</v>
      </c>
      <c r="E84" s="1">
        <v>2</v>
      </c>
      <c r="F84" s="1">
        <f t="shared" si="21"/>
        <v>0.008</v>
      </c>
      <c r="G84" s="24">
        <f t="shared" si="22"/>
        <v>140</v>
      </c>
      <c r="H84" s="22">
        <f t="shared" si="23"/>
        <v>125</v>
      </c>
      <c r="I84" s="1">
        <f t="shared" si="25"/>
        <v>17500</v>
      </c>
      <c r="J84" s="25">
        <f t="shared" si="24"/>
        <v>70</v>
      </c>
    </row>
    <row r="85" spans="1:10" ht="15" customHeight="1">
      <c r="A85" s="1">
        <v>12</v>
      </c>
      <c r="B85" s="1" t="s">
        <v>22</v>
      </c>
      <c r="C85" s="1">
        <v>40</v>
      </c>
      <c r="D85" s="1">
        <v>125</v>
      </c>
      <c r="E85" s="1">
        <v>2</v>
      </c>
      <c r="F85" s="1">
        <f t="shared" si="21"/>
        <v>0.01</v>
      </c>
      <c r="G85" s="24">
        <f t="shared" si="22"/>
        <v>175</v>
      </c>
      <c r="H85" s="22">
        <f t="shared" si="23"/>
        <v>100</v>
      </c>
      <c r="I85" s="1">
        <f t="shared" si="25"/>
        <v>17500</v>
      </c>
      <c r="J85" s="25">
        <f t="shared" si="24"/>
        <v>87.5</v>
      </c>
    </row>
    <row r="86" spans="1:10" s="11" customFormat="1" ht="15" customHeight="1">
      <c r="A86" s="1">
        <v>13</v>
      </c>
      <c r="B86" s="1" t="s">
        <v>22</v>
      </c>
      <c r="C86" s="1">
        <v>40</v>
      </c>
      <c r="D86" s="1">
        <v>150</v>
      </c>
      <c r="E86" s="1">
        <v>2</v>
      </c>
      <c r="F86" s="1">
        <f t="shared" si="21"/>
        <v>0.012</v>
      </c>
      <c r="G86" s="24">
        <f t="shared" si="22"/>
        <v>210</v>
      </c>
      <c r="H86" s="22">
        <f t="shared" si="23"/>
        <v>83</v>
      </c>
      <c r="I86" s="1">
        <f t="shared" si="25"/>
        <v>17500</v>
      </c>
      <c r="J86" s="25">
        <f t="shared" si="24"/>
        <v>105</v>
      </c>
    </row>
    <row r="87" spans="1:10" ht="15" customHeight="1">
      <c r="A87" s="1">
        <v>14</v>
      </c>
      <c r="B87" s="1" t="s">
        <v>22</v>
      </c>
      <c r="C87" s="1">
        <v>40</v>
      </c>
      <c r="D87" s="1">
        <v>180</v>
      </c>
      <c r="E87" s="1">
        <v>2</v>
      </c>
      <c r="F87" s="1">
        <f t="shared" si="21"/>
        <v>0.0144</v>
      </c>
      <c r="G87" s="24">
        <f t="shared" si="22"/>
        <v>252</v>
      </c>
      <c r="H87" s="22">
        <f t="shared" si="23"/>
        <v>69</v>
      </c>
      <c r="I87" s="1">
        <f t="shared" si="25"/>
        <v>17500</v>
      </c>
      <c r="J87" s="25">
        <f t="shared" si="24"/>
        <v>126</v>
      </c>
    </row>
    <row r="88" spans="1:10" s="11" customFormat="1" ht="15" customHeight="1">
      <c r="A88" s="1">
        <v>15</v>
      </c>
      <c r="B88" s="1" t="s">
        <v>22</v>
      </c>
      <c r="C88" s="1">
        <v>40</v>
      </c>
      <c r="D88" s="1">
        <v>200</v>
      </c>
      <c r="E88" s="1">
        <v>2</v>
      </c>
      <c r="F88" s="1">
        <f t="shared" si="21"/>
        <v>0.016</v>
      </c>
      <c r="G88" s="24">
        <f t="shared" si="22"/>
        <v>280</v>
      </c>
      <c r="H88" s="22">
        <f t="shared" si="23"/>
        <v>62</v>
      </c>
      <c r="I88" s="1">
        <f t="shared" si="25"/>
        <v>17500</v>
      </c>
      <c r="J88" s="25">
        <f t="shared" si="24"/>
        <v>140</v>
      </c>
    </row>
    <row r="89" spans="1:10" s="11" customFormat="1" ht="15" customHeight="1">
      <c r="A89" s="71" t="s">
        <v>27</v>
      </c>
      <c r="B89" s="72"/>
      <c r="C89" s="72"/>
      <c r="D89" s="72"/>
      <c r="E89" s="72"/>
      <c r="F89" s="72"/>
      <c r="G89" s="72"/>
      <c r="H89" s="72"/>
      <c r="I89" s="72"/>
      <c r="J89" s="73"/>
    </row>
    <row r="90" spans="1:10" s="11" customFormat="1" ht="15" customHeight="1">
      <c r="A90" s="4">
        <v>1</v>
      </c>
      <c r="B90" s="81" t="s">
        <v>28</v>
      </c>
      <c r="C90" s="4">
        <v>25</v>
      </c>
      <c r="D90" s="4">
        <v>100</v>
      </c>
      <c r="E90" s="4">
        <v>2</v>
      </c>
      <c r="F90" s="4">
        <f>C90*D90*E90/1000000</f>
        <v>0.005</v>
      </c>
      <c r="G90" s="26">
        <f>F90*I90</f>
        <v>40</v>
      </c>
      <c r="H90" s="27">
        <f>ROUNDDOWN(1/F90,0)</f>
        <v>200</v>
      </c>
      <c r="I90" s="4">
        <v>8000</v>
      </c>
      <c r="J90" s="28">
        <f>G90/E90</f>
        <v>20</v>
      </c>
    </row>
    <row r="91" spans="1:10" s="11" customFormat="1" ht="15" customHeight="1">
      <c r="A91" s="4">
        <v>2</v>
      </c>
      <c r="B91" s="82"/>
      <c r="C91" s="4">
        <v>25</v>
      </c>
      <c r="D91" s="4">
        <v>125</v>
      </c>
      <c r="E91" s="4">
        <v>2</v>
      </c>
      <c r="F91" s="4">
        <f>C91*D91*E91/1000000</f>
        <v>0.00625</v>
      </c>
      <c r="G91" s="26">
        <f>F91*I91</f>
        <v>50</v>
      </c>
      <c r="H91" s="27">
        <f>ROUNDDOWN(1/F91,0)</f>
        <v>160</v>
      </c>
      <c r="I91" s="4">
        <v>8000</v>
      </c>
      <c r="J91" s="28">
        <f>G91/E91</f>
        <v>25</v>
      </c>
    </row>
    <row r="92" spans="1:10" s="11" customFormat="1" ht="15" customHeight="1">
      <c r="A92" s="4"/>
      <c r="B92" s="82"/>
      <c r="C92" s="4">
        <v>25</v>
      </c>
      <c r="D92" s="4">
        <v>150</v>
      </c>
      <c r="E92" s="4">
        <v>2</v>
      </c>
      <c r="F92" s="4">
        <f>C92*D92*E92/1000000</f>
        <v>0.0075</v>
      </c>
      <c r="G92" s="26">
        <f>F92*I92</f>
        <v>67.5</v>
      </c>
      <c r="H92" s="27">
        <f>ROUNDDOWN(1/F92,0)</f>
        <v>133</v>
      </c>
      <c r="I92" s="4">
        <v>9000</v>
      </c>
      <c r="J92" s="28">
        <f>G92/E92</f>
        <v>33.75</v>
      </c>
    </row>
    <row r="93" spans="1:10" s="11" customFormat="1" ht="15" customHeight="1">
      <c r="A93" s="4">
        <v>3</v>
      </c>
      <c r="B93" s="83"/>
      <c r="C93" s="4">
        <v>25</v>
      </c>
      <c r="D93" s="4">
        <v>180</v>
      </c>
      <c r="E93" s="4">
        <v>2</v>
      </c>
      <c r="F93" s="4">
        <f>C93*D93*E93/1000000</f>
        <v>0.009</v>
      </c>
      <c r="G93" s="26">
        <f>F93*I93</f>
        <v>81</v>
      </c>
      <c r="H93" s="27">
        <f>ROUNDDOWN(1/F93,0)</f>
        <v>111</v>
      </c>
      <c r="I93" s="4">
        <v>9000</v>
      </c>
      <c r="J93" s="28">
        <f>G93/E93</f>
        <v>40.5</v>
      </c>
    </row>
    <row r="94" spans="1:10" s="11" customFormat="1" ht="15" customHeight="1">
      <c r="A94" s="71" t="s">
        <v>29</v>
      </c>
      <c r="B94" s="72"/>
      <c r="C94" s="72"/>
      <c r="D94" s="72"/>
      <c r="E94" s="72"/>
      <c r="F94" s="72"/>
      <c r="G94" s="72"/>
      <c r="H94" s="72"/>
      <c r="I94" s="72"/>
      <c r="J94" s="73"/>
    </row>
    <row r="95" spans="1:10" s="11" customFormat="1" ht="15" customHeight="1">
      <c r="A95" s="4">
        <v>1</v>
      </c>
      <c r="B95" s="55" t="s">
        <v>30</v>
      </c>
      <c r="C95" s="56" t="s">
        <v>31</v>
      </c>
      <c r="D95" s="58"/>
      <c r="E95" s="4">
        <v>6</v>
      </c>
      <c r="F95" s="4">
        <v>2</v>
      </c>
      <c r="G95" s="26">
        <v>5000</v>
      </c>
      <c r="H95" s="27"/>
      <c r="I95" s="4"/>
      <c r="J95" s="28"/>
    </row>
    <row r="96" spans="1:10" s="11" customFormat="1" ht="28.5" customHeight="1">
      <c r="A96" s="4">
        <v>2</v>
      </c>
      <c r="B96" s="50" t="s">
        <v>32</v>
      </c>
      <c r="C96" s="56" t="s">
        <v>31</v>
      </c>
      <c r="D96" s="58"/>
      <c r="E96" s="4">
        <v>3</v>
      </c>
      <c r="F96" s="4">
        <v>1.5</v>
      </c>
      <c r="G96" s="26">
        <v>1500</v>
      </c>
      <c r="H96" s="27"/>
      <c r="I96" s="4"/>
      <c r="J96" s="28"/>
    </row>
    <row r="97" spans="1:10" s="11" customFormat="1" ht="28.5" customHeight="1">
      <c r="A97" s="4">
        <v>3</v>
      </c>
      <c r="B97" s="50" t="s">
        <v>33</v>
      </c>
      <c r="C97" s="56" t="s">
        <v>31</v>
      </c>
      <c r="D97" s="58"/>
      <c r="E97" s="4">
        <v>2</v>
      </c>
      <c r="F97" s="4">
        <v>1</v>
      </c>
      <c r="G97" s="26">
        <v>6000</v>
      </c>
      <c r="H97" s="27"/>
      <c r="I97" s="4"/>
      <c r="J97" s="28"/>
    </row>
    <row r="98" spans="1:10" s="11" customFormat="1" ht="28.5" customHeight="1">
      <c r="A98" s="4">
        <v>4</v>
      </c>
      <c r="B98" s="50" t="s">
        <v>34</v>
      </c>
      <c r="C98" s="56" t="s">
        <v>31</v>
      </c>
      <c r="D98" s="58"/>
      <c r="E98" s="4">
        <v>3</v>
      </c>
      <c r="F98" s="4">
        <v>1.5</v>
      </c>
      <c r="G98" s="26">
        <v>900</v>
      </c>
      <c r="H98" s="27"/>
      <c r="I98" s="4"/>
      <c r="J98" s="28"/>
    </row>
    <row r="99" spans="1:10" s="11" customFormat="1" ht="15" customHeight="1">
      <c r="A99" s="71" t="s">
        <v>35</v>
      </c>
      <c r="B99" s="72"/>
      <c r="C99" s="72"/>
      <c r="D99" s="72"/>
      <c r="E99" s="72"/>
      <c r="F99" s="72"/>
      <c r="G99" s="72"/>
      <c r="H99" s="72"/>
      <c r="I99" s="72"/>
      <c r="J99" s="73"/>
    </row>
    <row r="100" spans="1:10" s="11" customFormat="1" ht="15" customHeight="1">
      <c r="A100" s="4">
        <v>1</v>
      </c>
      <c r="B100" s="4" t="s">
        <v>35</v>
      </c>
      <c r="C100" s="56" t="s">
        <v>31</v>
      </c>
      <c r="D100" s="58"/>
      <c r="E100" s="4">
        <v>2</v>
      </c>
      <c r="F100" s="4">
        <v>1</v>
      </c>
      <c r="G100" s="26">
        <v>3000</v>
      </c>
      <c r="H100" s="27"/>
      <c r="I100" s="4">
        <v>3000</v>
      </c>
      <c r="J100" s="29"/>
    </row>
    <row r="101" spans="1:10" s="11" customFormat="1" ht="15" customHeight="1">
      <c r="A101" s="71" t="s">
        <v>36</v>
      </c>
      <c r="B101" s="72"/>
      <c r="C101" s="72"/>
      <c r="D101" s="72"/>
      <c r="E101" s="72"/>
      <c r="F101" s="72"/>
      <c r="G101" s="72"/>
      <c r="H101" s="72"/>
      <c r="I101" s="72"/>
      <c r="J101" s="73"/>
    </row>
    <row r="102" spans="1:10" s="11" customFormat="1" ht="15" customHeight="1">
      <c r="A102" s="4">
        <v>1</v>
      </c>
      <c r="B102" s="4" t="s">
        <v>37</v>
      </c>
      <c r="C102" s="4">
        <v>50</v>
      </c>
      <c r="D102" s="4">
        <v>50</v>
      </c>
      <c r="E102" s="4">
        <v>6</v>
      </c>
      <c r="F102" s="4">
        <f>C102*D102*E102/1000000</f>
        <v>0.015</v>
      </c>
      <c r="G102" s="26">
        <f>F102*I102</f>
        <v>322.5</v>
      </c>
      <c r="H102" s="27">
        <f>ROUNDDOWN(1/F102,0)</f>
        <v>66</v>
      </c>
      <c r="I102" s="4">
        <f>I41+2000</f>
        <v>21500</v>
      </c>
      <c r="J102" s="29">
        <f>G102/E102</f>
        <v>53.75</v>
      </c>
    </row>
    <row r="103" spans="1:10" s="11" customFormat="1" ht="15" customHeight="1">
      <c r="A103" s="4">
        <v>2</v>
      </c>
      <c r="B103" s="30" t="s">
        <v>38</v>
      </c>
      <c r="C103" s="4">
        <v>50</v>
      </c>
      <c r="D103" s="4">
        <v>50</v>
      </c>
      <c r="E103" s="4">
        <v>6</v>
      </c>
      <c r="F103" s="4">
        <f>C103*D103*E103/1000000</f>
        <v>0.015</v>
      </c>
      <c r="G103" s="26">
        <f>F103*I103</f>
        <v>360</v>
      </c>
      <c r="H103" s="27">
        <f>ROUNDDOWN(1/F103,0)</f>
        <v>66</v>
      </c>
      <c r="I103" s="4">
        <f>I63+2000</f>
        <v>24000</v>
      </c>
      <c r="J103" s="29">
        <f>G103/E103</f>
        <v>60</v>
      </c>
    </row>
    <row r="104" spans="1:10" s="11" customFormat="1" ht="15" customHeight="1">
      <c r="A104" s="71" t="s">
        <v>39</v>
      </c>
      <c r="B104" s="72"/>
      <c r="C104" s="72"/>
      <c r="D104" s="72"/>
      <c r="E104" s="72"/>
      <c r="F104" s="72"/>
      <c r="G104" s="72"/>
      <c r="H104" s="72"/>
      <c r="I104" s="72"/>
      <c r="J104" s="73"/>
    </row>
    <row r="105" spans="1:10" s="11" customFormat="1" ht="33.75" customHeight="1">
      <c r="A105" s="4">
        <v>1</v>
      </c>
      <c r="B105" s="4" t="s">
        <v>40</v>
      </c>
      <c r="C105" s="56" t="s">
        <v>41</v>
      </c>
      <c r="D105" s="57"/>
      <c r="E105" s="57"/>
      <c r="F105" s="58"/>
      <c r="G105" s="26">
        <v>200</v>
      </c>
      <c r="H105" s="74" t="s">
        <v>42</v>
      </c>
      <c r="I105" s="56"/>
      <c r="J105" s="58"/>
    </row>
    <row r="106" spans="1:10" s="11" customFormat="1" ht="33.75" customHeight="1">
      <c r="A106" s="4">
        <v>2</v>
      </c>
      <c r="B106" s="4" t="s">
        <v>43</v>
      </c>
      <c r="C106" s="56"/>
      <c r="D106" s="57"/>
      <c r="E106" s="57"/>
      <c r="F106" s="58"/>
      <c r="G106" s="26">
        <v>850</v>
      </c>
      <c r="H106" s="74"/>
      <c r="I106" s="56"/>
      <c r="J106" s="58"/>
    </row>
    <row r="107" spans="1:10" s="11" customFormat="1" ht="15" customHeight="1">
      <c r="A107" s="71" t="s">
        <v>44</v>
      </c>
      <c r="B107" s="72"/>
      <c r="C107" s="72"/>
      <c r="D107" s="72"/>
      <c r="E107" s="72"/>
      <c r="F107" s="72"/>
      <c r="G107" s="72"/>
      <c r="H107" s="72"/>
      <c r="I107" s="72"/>
      <c r="J107" s="73"/>
    </row>
    <row r="108" spans="1:10" s="11" customFormat="1" ht="15" customHeight="1">
      <c r="A108" s="4">
        <v>1</v>
      </c>
      <c r="B108" s="4" t="s">
        <v>45</v>
      </c>
      <c r="C108" s="56" t="s">
        <v>46</v>
      </c>
      <c r="D108" s="57"/>
      <c r="E108" s="57"/>
      <c r="F108" s="58"/>
      <c r="G108" s="26">
        <v>20</v>
      </c>
      <c r="H108" s="27"/>
      <c r="I108" s="4"/>
      <c r="J108" s="28"/>
    </row>
    <row r="109" spans="1:10" s="11" customFormat="1" ht="15" customHeight="1">
      <c r="A109" s="4">
        <v>2</v>
      </c>
      <c r="B109" s="4" t="s">
        <v>47</v>
      </c>
      <c r="C109" s="56" t="s">
        <v>48</v>
      </c>
      <c r="D109" s="57"/>
      <c r="E109" s="57"/>
      <c r="F109" s="58"/>
      <c r="G109" s="26">
        <v>10</v>
      </c>
      <c r="H109" s="27"/>
      <c r="I109" s="4"/>
      <c r="J109" s="28"/>
    </row>
    <row r="110" spans="1:10" s="11" customFormat="1" ht="15" customHeight="1">
      <c r="A110" s="56" t="s">
        <v>49</v>
      </c>
      <c r="B110" s="57"/>
      <c r="C110" s="57"/>
      <c r="D110" s="57"/>
      <c r="E110" s="57"/>
      <c r="F110" s="57"/>
      <c r="G110" s="57"/>
      <c r="H110" s="57"/>
      <c r="I110" s="57"/>
      <c r="J110" s="58"/>
    </row>
    <row r="111" spans="1:10" s="11" customFormat="1" ht="15" customHeight="1">
      <c r="A111" s="4">
        <v>1</v>
      </c>
      <c r="B111" s="4" t="s">
        <v>50</v>
      </c>
      <c r="C111" s="56" t="s">
        <v>51</v>
      </c>
      <c r="D111" s="57"/>
      <c r="E111" s="57"/>
      <c r="F111" s="58"/>
      <c r="G111" s="26">
        <v>20</v>
      </c>
      <c r="H111" s="27"/>
      <c r="I111" s="4"/>
      <c r="J111" s="28"/>
    </row>
    <row r="112" spans="1:10" s="11" customFormat="1" ht="15" customHeight="1">
      <c r="A112" s="4">
        <v>2</v>
      </c>
      <c r="B112" s="4" t="s">
        <v>52</v>
      </c>
      <c r="C112" s="56" t="s">
        <v>51</v>
      </c>
      <c r="D112" s="57"/>
      <c r="E112" s="57"/>
      <c r="F112" s="58"/>
      <c r="G112" s="26">
        <v>30</v>
      </c>
      <c r="H112" s="27"/>
      <c r="I112" s="4"/>
      <c r="J112" s="28"/>
    </row>
    <row r="113" spans="1:10" s="11" customFormat="1" ht="15" customHeight="1">
      <c r="A113" s="4">
        <v>3</v>
      </c>
      <c r="B113" s="4" t="s">
        <v>53</v>
      </c>
      <c r="C113" s="56" t="s">
        <v>51</v>
      </c>
      <c r="D113" s="57"/>
      <c r="E113" s="57"/>
      <c r="F113" s="58"/>
      <c r="G113" s="26">
        <v>50</v>
      </c>
      <c r="H113" s="27"/>
      <c r="I113" s="4"/>
      <c r="J113" s="28"/>
    </row>
    <row r="114" spans="1:10" s="11" customFormat="1" ht="15" customHeight="1">
      <c r="A114" s="56" t="s">
        <v>54</v>
      </c>
      <c r="B114" s="57"/>
      <c r="C114" s="57"/>
      <c r="D114" s="57"/>
      <c r="E114" s="57"/>
      <c r="F114" s="57"/>
      <c r="G114" s="57"/>
      <c r="H114" s="57"/>
      <c r="I114" s="57"/>
      <c r="J114" s="58"/>
    </row>
    <row r="115" spans="1:10" ht="15" customHeight="1">
      <c r="A115" s="4">
        <v>1</v>
      </c>
      <c r="B115" s="4" t="s">
        <v>55</v>
      </c>
      <c r="C115" s="56" t="s">
        <v>56</v>
      </c>
      <c r="D115" s="57"/>
      <c r="E115" s="57"/>
      <c r="F115" s="58"/>
      <c r="G115" s="26" t="s">
        <v>57</v>
      </c>
      <c r="H115" s="27">
        <v>150</v>
      </c>
      <c r="I115" s="27" t="s">
        <v>58</v>
      </c>
      <c r="J115" s="4">
        <v>200</v>
      </c>
    </row>
    <row r="116" ht="15" customHeight="1"/>
    <row r="117" spans="1:10" ht="15" customHeight="1">
      <c r="A117" s="59" t="s">
        <v>59</v>
      </c>
      <c r="B117" s="60"/>
      <c r="C117" s="61"/>
      <c r="D117" s="61"/>
      <c r="E117" s="61"/>
      <c r="F117" s="61"/>
      <c r="G117" s="61"/>
      <c r="H117" s="61"/>
      <c r="I117" s="61"/>
      <c r="J117" s="62"/>
    </row>
    <row r="118" spans="1:10" ht="15" customHeight="1">
      <c r="A118" s="63" t="s">
        <v>60</v>
      </c>
      <c r="B118" s="64"/>
      <c r="C118" s="65"/>
      <c r="D118" s="65"/>
      <c r="E118" s="65"/>
      <c r="F118" s="65"/>
      <c r="G118" s="65"/>
      <c r="H118" s="65"/>
      <c r="I118" s="65"/>
      <c r="J118" s="66"/>
    </row>
    <row r="119" spans="1:10" ht="15" customHeight="1">
      <c r="A119" s="63" t="s">
        <v>61</v>
      </c>
      <c r="B119" s="64"/>
      <c r="C119" s="65"/>
      <c r="D119" s="65"/>
      <c r="E119" s="65"/>
      <c r="F119" s="65"/>
      <c r="G119" s="65"/>
      <c r="H119" s="65"/>
      <c r="I119" s="65"/>
      <c r="J119" s="66"/>
    </row>
    <row r="120" spans="1:10" ht="12.75">
      <c r="A120" s="67" t="s">
        <v>62</v>
      </c>
      <c r="B120" s="68"/>
      <c r="C120" s="69"/>
      <c r="D120" s="69"/>
      <c r="E120" s="69"/>
      <c r="F120" s="69"/>
      <c r="G120" s="69"/>
      <c r="H120" s="69"/>
      <c r="I120" s="69"/>
      <c r="J120" s="70"/>
    </row>
    <row r="122" ht="12.75">
      <c r="F122" t="s">
        <v>63</v>
      </c>
    </row>
  </sheetData>
  <sheetProtection/>
  <mergeCells count="53">
    <mergeCell ref="G11:G12"/>
    <mergeCell ref="H11:H12"/>
    <mergeCell ref="C1:J1"/>
    <mergeCell ref="A2:J2"/>
    <mergeCell ref="C3:J3"/>
    <mergeCell ref="E5:F5"/>
    <mergeCell ref="A7:J7"/>
    <mergeCell ref="A9:J9"/>
    <mergeCell ref="I11:I12"/>
    <mergeCell ref="J11:J12"/>
    <mergeCell ref="A13:J13"/>
    <mergeCell ref="C23:H23"/>
    <mergeCell ref="I23:J23"/>
    <mergeCell ref="A24:J24"/>
    <mergeCell ref="C11:E11"/>
    <mergeCell ref="A11:A12"/>
    <mergeCell ref="B11:B12"/>
    <mergeCell ref="F11:F12"/>
    <mergeCell ref="C34:H34"/>
    <mergeCell ref="I34:J34"/>
    <mergeCell ref="A35:J35"/>
    <mergeCell ref="C53:H53"/>
    <mergeCell ref="I53:J53"/>
    <mergeCell ref="A54:J54"/>
    <mergeCell ref="C72:H72"/>
    <mergeCell ref="I72:J72"/>
    <mergeCell ref="A73:J73"/>
    <mergeCell ref="A89:J89"/>
    <mergeCell ref="B90:B93"/>
    <mergeCell ref="A94:J94"/>
    <mergeCell ref="C95:D95"/>
    <mergeCell ref="C96:D96"/>
    <mergeCell ref="C97:D97"/>
    <mergeCell ref="C98:D98"/>
    <mergeCell ref="A99:J99"/>
    <mergeCell ref="C100:D100"/>
    <mergeCell ref="A114:J114"/>
    <mergeCell ref="A101:J101"/>
    <mergeCell ref="A104:J104"/>
    <mergeCell ref="C105:F106"/>
    <mergeCell ref="H105:J106"/>
    <mergeCell ref="A107:J107"/>
    <mergeCell ref="C108:F108"/>
    <mergeCell ref="C115:F115"/>
    <mergeCell ref="A117:J117"/>
    <mergeCell ref="A118:J118"/>
    <mergeCell ref="A119:J119"/>
    <mergeCell ref="A120:J120"/>
    <mergeCell ref="C109:F109"/>
    <mergeCell ref="A110:J110"/>
    <mergeCell ref="C111:F111"/>
    <mergeCell ref="C112:F112"/>
    <mergeCell ref="C113:F113"/>
  </mergeCells>
  <printOptions/>
  <pageMargins left="0.5902777777777778" right="0.19652777777777777" top="0.5902777777777778" bottom="0.5902777777777778" header="0" footer="0"/>
  <pageSetup horizontalDpi="30066" verticalDpi="30066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A50"/>
  <sheetViews>
    <sheetView zoomScale="145" zoomScaleNormal="145" zoomScalePageLayoutView="0" workbookViewId="0" topLeftCell="A11">
      <selection activeCell="H18" sqref="H18"/>
    </sheetView>
  </sheetViews>
  <sheetFormatPr defaultColWidth="8.8515625" defaultRowHeight="12.75"/>
  <cols>
    <col min="1" max="1" width="5.8515625" style="11" customWidth="1"/>
    <col min="2" max="2" width="6.140625" style="11" hidden="1" customWidth="1"/>
    <col min="3" max="4" width="7.7109375" style="11" customWidth="1"/>
    <col min="5" max="5" width="9.57421875" style="11" customWidth="1"/>
    <col min="6" max="6" width="11.421875" style="11" hidden="1" customWidth="1"/>
    <col min="7" max="7" width="9.421875" style="20" hidden="1" customWidth="1"/>
    <col min="8" max="12" width="10.7109375" style="11" customWidth="1"/>
    <col min="13" max="13" width="11.7109375" style="11" customWidth="1"/>
    <col min="14" max="16384" width="8.8515625" style="11" customWidth="1"/>
  </cols>
  <sheetData>
    <row r="1" spans="1:11" ht="13.5" customHeight="1" hidden="1">
      <c r="A1" s="13"/>
      <c r="B1" s="13"/>
      <c r="C1" s="13"/>
      <c r="D1" s="13"/>
      <c r="E1" s="13"/>
      <c r="F1" s="13"/>
      <c r="G1" s="14"/>
      <c r="H1" s="13"/>
      <c r="I1" s="13"/>
      <c r="J1" s="13"/>
      <c r="K1" s="13"/>
    </row>
    <row r="2" spans="3:13" ht="19.5" customHeight="1">
      <c r="C2" s="11"/>
      <c r="D2" s="85" t="s">
        <v>0</v>
      </c>
      <c r="E2" s="85"/>
      <c r="F2" s="85"/>
      <c r="G2" s="85"/>
      <c r="H2" s="85"/>
      <c r="I2" s="85"/>
      <c r="J2" s="85"/>
      <c r="K2" s="85"/>
      <c r="L2" s="85"/>
      <c r="M2" s="85"/>
    </row>
    <row r="3" spans="3:13" ht="19.5" customHeight="1">
      <c r="C3" s="11"/>
      <c r="D3" s="86" t="s">
        <v>64</v>
      </c>
      <c r="E3" s="86"/>
      <c r="F3" s="86"/>
      <c r="G3" s="86"/>
      <c r="H3" s="86"/>
      <c r="I3" s="86"/>
      <c r="J3" s="86"/>
      <c r="K3" s="86"/>
      <c r="L3" s="86"/>
      <c r="M3" s="86"/>
    </row>
    <row r="4" spans="3:13" ht="20.25" customHeight="1">
      <c r="C4" s="11"/>
      <c r="D4" s="132" t="s">
        <v>65</v>
      </c>
      <c r="E4" s="132"/>
      <c r="F4" s="132"/>
      <c r="G4" s="132"/>
      <c r="H4" s="132"/>
      <c r="I4" s="132"/>
      <c r="J4" s="132"/>
      <c r="K4" s="132"/>
      <c r="L4" s="132"/>
      <c r="M4" s="132"/>
    </row>
    <row r="5" spans="1:11" ht="17.2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235" s="9" customFormat="1" ht="18">
      <c r="A6" s="134" t="s">
        <v>66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</row>
    <row r="7" spans="1:13" s="10" customFormat="1" ht="25.5" customHeight="1">
      <c r="A7" s="135" t="s">
        <v>67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</row>
    <row r="8" spans="1:13" s="10" customFormat="1" ht="25.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10" customFormat="1" ht="54.75" customHeight="1">
      <c r="A9" s="127" t="s">
        <v>68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3" s="10" customFormat="1" ht="54.75" customHeight="1">
      <c r="A10" s="128" t="s">
        <v>69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30"/>
    </row>
    <row r="11" spans="1:13" ht="20.25" customHeight="1">
      <c r="A11" s="83" t="s">
        <v>5</v>
      </c>
      <c r="B11" s="83" t="s">
        <v>6</v>
      </c>
      <c r="C11" s="114" t="s">
        <v>70</v>
      </c>
      <c r="D11" s="115"/>
      <c r="E11" s="107"/>
      <c r="F11" s="83" t="s">
        <v>71</v>
      </c>
      <c r="G11" s="118" t="s">
        <v>72</v>
      </c>
      <c r="H11" s="116" t="s">
        <v>73</v>
      </c>
      <c r="I11" s="116"/>
      <c r="J11" s="116"/>
      <c r="K11" s="116"/>
      <c r="L11" s="116"/>
      <c r="M11" s="116"/>
    </row>
    <row r="12" spans="1:13" ht="61.5" customHeight="1">
      <c r="A12" s="117"/>
      <c r="B12" s="117"/>
      <c r="C12" s="120" t="s">
        <v>74</v>
      </c>
      <c r="D12" s="120" t="s">
        <v>75</v>
      </c>
      <c r="E12" s="106" t="s">
        <v>76</v>
      </c>
      <c r="F12" s="117"/>
      <c r="G12" s="119"/>
      <c r="H12" s="95" t="s">
        <v>77</v>
      </c>
      <c r="I12" s="96"/>
      <c r="J12" s="131" t="s">
        <v>78</v>
      </c>
      <c r="K12" s="110"/>
      <c r="L12" s="95" t="s">
        <v>79</v>
      </c>
      <c r="M12" s="96"/>
    </row>
    <row r="13" spans="1:13" ht="51" customHeight="1">
      <c r="A13" s="117"/>
      <c r="B13" s="117"/>
      <c r="C13" s="120"/>
      <c r="D13" s="120"/>
      <c r="E13" s="107"/>
      <c r="F13" s="117"/>
      <c r="G13" s="119"/>
      <c r="H13" s="15" t="s">
        <v>80</v>
      </c>
      <c r="I13" s="16" t="s">
        <v>81</v>
      </c>
      <c r="J13" s="15" t="s">
        <v>80</v>
      </c>
      <c r="K13" s="16" t="s">
        <v>81</v>
      </c>
      <c r="L13" s="15" t="s">
        <v>80</v>
      </c>
      <c r="M13" s="16" t="s">
        <v>81</v>
      </c>
    </row>
    <row r="14" spans="1:13" ht="24" customHeight="1">
      <c r="A14" s="111" t="s">
        <v>82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</row>
    <row r="15" spans="1:13" s="12" customFormat="1" ht="49.5" customHeight="1" hidden="1">
      <c r="A15" s="2">
        <v>1</v>
      </c>
      <c r="B15" s="2" t="s">
        <v>83</v>
      </c>
      <c r="C15" s="2">
        <v>1</v>
      </c>
      <c r="D15" s="2">
        <v>0</v>
      </c>
      <c r="E15" s="2"/>
      <c r="F15" s="2" t="e">
        <f>#N/A</f>
        <v>#N/A</v>
      </c>
      <c r="G15" s="3" t="e">
        <f aca="true" t="shared" si="0" ref="G15:G21">F15*#REF!</f>
        <v>#N/A</v>
      </c>
      <c r="H15" s="17">
        <v>10000</v>
      </c>
      <c r="I15" s="17">
        <v>13750</v>
      </c>
      <c r="J15" s="17">
        <f aca="true" t="shared" si="1" ref="J15:K20">H15+500</f>
        <v>10500</v>
      </c>
      <c r="K15" s="17">
        <f t="shared" si="1"/>
        <v>14250</v>
      </c>
      <c r="L15" s="121" t="s">
        <v>84</v>
      </c>
      <c r="M15" s="122"/>
    </row>
    <row r="16" spans="1:13" s="12" customFormat="1" ht="49.5" customHeight="1" hidden="1">
      <c r="A16" s="2">
        <v>2</v>
      </c>
      <c r="B16" s="2" t="s">
        <v>83</v>
      </c>
      <c r="C16" s="2">
        <v>2</v>
      </c>
      <c r="D16" s="2">
        <v>0</v>
      </c>
      <c r="E16" s="2"/>
      <c r="F16" s="2" t="e">
        <f>#N/A</f>
        <v>#N/A</v>
      </c>
      <c r="G16" s="3" t="e">
        <f t="shared" si="0"/>
        <v>#N/A</v>
      </c>
      <c r="H16" s="17">
        <v>10100</v>
      </c>
      <c r="I16" s="17">
        <v>13900</v>
      </c>
      <c r="J16" s="17">
        <f t="shared" si="1"/>
        <v>10600</v>
      </c>
      <c r="K16" s="17">
        <f t="shared" si="1"/>
        <v>14400</v>
      </c>
      <c r="L16" s="123"/>
      <c r="M16" s="124"/>
    </row>
    <row r="17" spans="1:13" s="12" customFormat="1" ht="49.5" customHeight="1" hidden="1">
      <c r="A17" s="2">
        <v>3</v>
      </c>
      <c r="B17" s="2" t="s">
        <v>83</v>
      </c>
      <c r="C17" s="2">
        <v>3</v>
      </c>
      <c r="D17" s="2">
        <v>0</v>
      </c>
      <c r="E17" s="2"/>
      <c r="F17" s="2" t="e">
        <f>#N/A</f>
        <v>#N/A</v>
      </c>
      <c r="G17" s="3" t="e">
        <f t="shared" si="0"/>
        <v>#N/A</v>
      </c>
      <c r="H17" s="17">
        <v>10200</v>
      </c>
      <c r="I17" s="17">
        <v>14050</v>
      </c>
      <c r="J17" s="17">
        <f t="shared" si="1"/>
        <v>10700</v>
      </c>
      <c r="K17" s="17">
        <f t="shared" si="1"/>
        <v>14550</v>
      </c>
      <c r="L17" s="123"/>
      <c r="M17" s="124"/>
    </row>
    <row r="18" spans="1:13" s="12" customFormat="1" ht="49.5" customHeight="1">
      <c r="A18" s="2">
        <v>1</v>
      </c>
      <c r="B18" s="2" t="s">
        <v>83</v>
      </c>
      <c r="C18" s="2">
        <v>4</v>
      </c>
      <c r="D18" s="2">
        <v>0</v>
      </c>
      <c r="E18" s="2"/>
      <c r="F18" s="2">
        <f>C18*D18*E18/1000000000</f>
        <v>0</v>
      </c>
      <c r="G18" s="3" t="e">
        <f t="shared" si="0"/>
        <v>#REF!</v>
      </c>
      <c r="H18" s="17">
        <f>H19-50</f>
        <v>19800</v>
      </c>
      <c r="I18" s="17">
        <f>I19-50</f>
        <v>22800</v>
      </c>
      <c r="J18" s="17">
        <f t="shared" si="1"/>
        <v>20300</v>
      </c>
      <c r="K18" s="17">
        <f t="shared" si="1"/>
        <v>23300</v>
      </c>
      <c r="L18" s="123"/>
      <c r="M18" s="124"/>
    </row>
    <row r="19" spans="1:13" s="12" customFormat="1" ht="49.5" customHeight="1">
      <c r="A19" s="2">
        <v>2</v>
      </c>
      <c r="B19" s="2" t="s">
        <v>83</v>
      </c>
      <c r="C19" s="2">
        <v>4</v>
      </c>
      <c r="D19" s="2">
        <v>1</v>
      </c>
      <c r="E19" s="2"/>
      <c r="F19" s="2">
        <f>C19*D19*E19/1000000000</f>
        <v>0</v>
      </c>
      <c r="G19" s="3" t="e">
        <f t="shared" si="0"/>
        <v>#REF!</v>
      </c>
      <c r="H19" s="17">
        <f>H20-50</f>
        <v>19850</v>
      </c>
      <c r="I19" s="17">
        <f>I20-50</f>
        <v>22850</v>
      </c>
      <c r="J19" s="17">
        <f t="shared" si="1"/>
        <v>20350</v>
      </c>
      <c r="K19" s="17">
        <f t="shared" si="1"/>
        <v>23350</v>
      </c>
      <c r="L19" s="125"/>
      <c r="M19" s="126"/>
    </row>
    <row r="20" spans="1:13" s="12" customFormat="1" ht="49.5" customHeight="1">
      <c r="A20" s="2">
        <v>3</v>
      </c>
      <c r="B20" s="2" t="s">
        <v>83</v>
      </c>
      <c r="C20" s="2">
        <v>4</v>
      </c>
      <c r="D20" s="2">
        <v>2</v>
      </c>
      <c r="E20" s="2"/>
      <c r="F20" s="2" t="e">
        <f>#N/A</f>
        <v>#N/A</v>
      </c>
      <c r="G20" s="3" t="e">
        <f t="shared" si="0"/>
        <v>#N/A</v>
      </c>
      <c r="H20" s="17">
        <f>H21-100</f>
        <v>19900</v>
      </c>
      <c r="I20" s="17">
        <f>I21-100</f>
        <v>22900</v>
      </c>
      <c r="J20" s="17">
        <f t="shared" si="1"/>
        <v>20400</v>
      </c>
      <c r="K20" s="17">
        <f t="shared" si="1"/>
        <v>23400</v>
      </c>
      <c r="L20" s="18">
        <f>J20+3000</f>
        <v>23400</v>
      </c>
      <c r="M20" s="18">
        <f>K20+3000</f>
        <v>26400</v>
      </c>
    </row>
    <row r="21" spans="1:13" s="12" customFormat="1" ht="49.5" customHeight="1">
      <c r="A21" s="2">
        <v>4</v>
      </c>
      <c r="B21" s="2" t="s">
        <v>83</v>
      </c>
      <c r="C21" s="2">
        <v>4</v>
      </c>
      <c r="D21" s="2">
        <v>4</v>
      </c>
      <c r="E21" s="2"/>
      <c r="F21" s="2" t="e">
        <f>#N/A</f>
        <v>#N/A</v>
      </c>
      <c r="G21" s="3" t="e">
        <f t="shared" si="0"/>
        <v>#N/A</v>
      </c>
      <c r="H21" s="17">
        <f>Пиломатериалы!I14+2500</f>
        <v>20000</v>
      </c>
      <c r="I21" s="17">
        <f>Пиломатериалы!I25+3000</f>
        <v>23000</v>
      </c>
      <c r="J21" s="17">
        <f>H21+1000</f>
        <v>21000</v>
      </c>
      <c r="K21" s="17">
        <f>I21+1000</f>
        <v>24000</v>
      </c>
      <c r="L21" s="18">
        <f>J21+3000</f>
        <v>24000</v>
      </c>
      <c r="M21" s="18">
        <f>K21+3000</f>
        <v>27000</v>
      </c>
    </row>
    <row r="22" spans="1:13" ht="24" customHeight="1">
      <c r="A22" s="111" t="s">
        <v>85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</row>
    <row r="23" spans="1:13" s="12" customFormat="1" ht="49.5" customHeight="1" hidden="1">
      <c r="A23" s="2">
        <v>5</v>
      </c>
      <c r="B23" s="2" t="s">
        <v>83</v>
      </c>
      <c r="C23" s="2" t="s">
        <v>86</v>
      </c>
      <c r="D23" s="2" t="s">
        <v>87</v>
      </c>
      <c r="E23" s="2"/>
      <c r="F23" s="2" t="e">
        <f>C23*D23*E23/1000000000</f>
        <v>#VALUE!</v>
      </c>
      <c r="G23" s="3" t="e">
        <f>F23*#REF!</f>
        <v>#VALUE!</v>
      </c>
      <c r="H23" s="17">
        <v>26500</v>
      </c>
      <c r="I23" s="17">
        <v>32000</v>
      </c>
      <c r="J23" s="17">
        <f aca="true" t="shared" si="2" ref="J23:K27">H23+500</f>
        <v>27000</v>
      </c>
      <c r="K23" s="17">
        <f t="shared" si="2"/>
        <v>32500</v>
      </c>
      <c r="L23" s="18">
        <f aca="true" t="shared" si="3" ref="L23:M27">J23+3000</f>
        <v>30000</v>
      </c>
      <c r="M23" s="18">
        <f t="shared" si="3"/>
        <v>35500</v>
      </c>
    </row>
    <row r="24" spans="1:13" s="12" customFormat="1" ht="49.5" customHeight="1" hidden="1">
      <c r="A24" s="2">
        <v>6</v>
      </c>
      <c r="B24" s="2" t="s">
        <v>83</v>
      </c>
      <c r="C24" s="2" t="s">
        <v>88</v>
      </c>
      <c r="D24" s="2">
        <v>0</v>
      </c>
      <c r="E24" s="2"/>
      <c r="F24" s="2" t="e">
        <f>C24*D24*E24/1000000000</f>
        <v>#VALUE!</v>
      </c>
      <c r="G24" s="3" t="e">
        <f>F24*#REF!</f>
        <v>#VALUE!</v>
      </c>
      <c r="H24" s="17">
        <v>26500</v>
      </c>
      <c r="I24" s="17">
        <v>32000</v>
      </c>
      <c r="J24" s="17">
        <f t="shared" si="2"/>
        <v>27000</v>
      </c>
      <c r="K24" s="17">
        <f t="shared" si="2"/>
        <v>32500</v>
      </c>
      <c r="L24" s="18">
        <f t="shared" si="3"/>
        <v>30000</v>
      </c>
      <c r="M24" s="18">
        <f t="shared" si="3"/>
        <v>35500</v>
      </c>
    </row>
    <row r="25" spans="1:13" s="12" customFormat="1" ht="49.5" customHeight="1">
      <c r="A25" s="2">
        <v>7</v>
      </c>
      <c r="B25" s="2" t="s">
        <v>83</v>
      </c>
      <c r="C25" s="2">
        <v>0</v>
      </c>
      <c r="D25" s="2" t="s">
        <v>89</v>
      </c>
      <c r="E25" s="2"/>
      <c r="F25" s="2" t="e">
        <f>C25*D25*E25/1000000000</f>
        <v>#VALUE!</v>
      </c>
      <c r="G25" s="3" t="e">
        <f>F25*#REF!</f>
        <v>#VALUE!</v>
      </c>
      <c r="H25" s="17">
        <f>H21+1000</f>
        <v>21000</v>
      </c>
      <c r="I25" s="17">
        <f>I21+1000</f>
        <v>24000</v>
      </c>
      <c r="J25" s="17">
        <f t="shared" si="2"/>
        <v>21500</v>
      </c>
      <c r="K25" s="17">
        <f t="shared" si="2"/>
        <v>24500</v>
      </c>
      <c r="L25" s="18">
        <f t="shared" si="3"/>
        <v>24500</v>
      </c>
      <c r="M25" s="18">
        <f t="shared" si="3"/>
        <v>27500</v>
      </c>
    </row>
    <row r="26" spans="1:13" s="12" customFormat="1" ht="49.5" customHeight="1" hidden="1">
      <c r="A26" s="2">
        <v>8</v>
      </c>
      <c r="B26" s="2" t="s">
        <v>83</v>
      </c>
      <c r="C26" s="2" t="s">
        <v>86</v>
      </c>
      <c r="D26" s="2" t="s">
        <v>89</v>
      </c>
      <c r="E26" s="2"/>
      <c r="F26" s="2" t="e">
        <f>C26*D26*E26/1000000000</f>
        <v>#VALUE!</v>
      </c>
      <c r="G26" s="3" t="e">
        <f>F26*#REF!</f>
        <v>#VALUE!</v>
      </c>
      <c r="H26" s="17">
        <v>27500</v>
      </c>
      <c r="I26" s="17">
        <v>33000</v>
      </c>
      <c r="J26" s="17">
        <f t="shared" si="2"/>
        <v>28000</v>
      </c>
      <c r="K26" s="17">
        <f t="shared" si="2"/>
        <v>33500</v>
      </c>
      <c r="L26" s="18">
        <f t="shared" si="3"/>
        <v>31000</v>
      </c>
      <c r="M26" s="18">
        <f t="shared" si="3"/>
        <v>36500</v>
      </c>
    </row>
    <row r="27" spans="1:13" s="12" customFormat="1" ht="49.5" customHeight="1" hidden="1">
      <c r="A27" s="2">
        <v>9</v>
      </c>
      <c r="B27" s="2" t="s">
        <v>83</v>
      </c>
      <c r="C27" s="2" t="s">
        <v>88</v>
      </c>
      <c r="D27" s="2" t="s">
        <v>89</v>
      </c>
      <c r="E27" s="2"/>
      <c r="F27" s="2" t="e">
        <f>C27*D27*E27/1000000000</f>
        <v>#VALUE!</v>
      </c>
      <c r="G27" s="3" t="e">
        <f>F27*#REF!</f>
        <v>#VALUE!</v>
      </c>
      <c r="H27" s="17">
        <v>28500</v>
      </c>
      <c r="I27" s="17">
        <v>33000</v>
      </c>
      <c r="J27" s="17">
        <f t="shared" si="2"/>
        <v>29000</v>
      </c>
      <c r="K27" s="17">
        <f t="shared" si="2"/>
        <v>33500</v>
      </c>
      <c r="L27" s="18">
        <f t="shared" si="3"/>
        <v>32000</v>
      </c>
      <c r="M27" s="18">
        <f t="shared" si="3"/>
        <v>36500</v>
      </c>
    </row>
    <row r="28" spans="1:13" ht="24" customHeight="1" hidden="1">
      <c r="A28" s="111" t="s">
        <v>90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</row>
    <row r="29" spans="1:13" ht="24" customHeight="1" hidden="1">
      <c r="A29" s="83" t="s">
        <v>5</v>
      </c>
      <c r="B29" s="83" t="s">
        <v>6</v>
      </c>
      <c r="C29" s="114" t="s">
        <v>70</v>
      </c>
      <c r="D29" s="115"/>
      <c r="E29" s="107"/>
      <c r="F29" s="83" t="s">
        <v>71</v>
      </c>
      <c r="G29" s="118" t="s">
        <v>72</v>
      </c>
      <c r="H29" s="116" t="s">
        <v>91</v>
      </c>
      <c r="I29" s="116"/>
      <c r="J29" s="116"/>
      <c r="K29" s="116"/>
      <c r="L29" s="116"/>
      <c r="M29" s="116"/>
    </row>
    <row r="30" spans="1:13" ht="78" customHeight="1" hidden="1">
      <c r="A30" s="117"/>
      <c r="B30" s="117"/>
      <c r="C30" s="105" t="s">
        <v>92</v>
      </c>
      <c r="D30" s="105" t="s">
        <v>93</v>
      </c>
      <c r="E30" s="106" t="s">
        <v>76</v>
      </c>
      <c r="F30" s="117"/>
      <c r="G30" s="119"/>
      <c r="H30" s="95" t="s">
        <v>94</v>
      </c>
      <c r="I30" s="96"/>
      <c r="J30" s="95" t="s">
        <v>95</v>
      </c>
      <c r="K30" s="96"/>
      <c r="L30" s="95" t="s">
        <v>96</v>
      </c>
      <c r="M30" s="96"/>
    </row>
    <row r="31" spans="1:13" s="12" customFormat="1" ht="49.5" customHeight="1" hidden="1">
      <c r="A31" s="117"/>
      <c r="B31" s="117"/>
      <c r="C31" s="105"/>
      <c r="D31" s="105"/>
      <c r="E31" s="107"/>
      <c r="F31" s="117"/>
      <c r="G31" s="119"/>
      <c r="H31" s="15" t="s">
        <v>80</v>
      </c>
      <c r="I31" s="16" t="s">
        <v>81</v>
      </c>
      <c r="J31" s="15" t="s">
        <v>80</v>
      </c>
      <c r="K31" s="16" t="s">
        <v>81</v>
      </c>
      <c r="L31" s="15" t="s">
        <v>80</v>
      </c>
      <c r="M31" s="16" t="s">
        <v>81</v>
      </c>
    </row>
    <row r="32" spans="1:13" s="12" customFormat="1" ht="49.5" customHeight="1" hidden="1">
      <c r="A32" s="2">
        <v>10</v>
      </c>
      <c r="B32" s="2"/>
      <c r="C32" s="2">
        <v>0</v>
      </c>
      <c r="D32" s="2">
        <v>0</v>
      </c>
      <c r="E32" s="4"/>
      <c r="F32" s="2"/>
      <c r="G32" s="3"/>
      <c r="H32" s="18">
        <v>15000</v>
      </c>
      <c r="I32" s="18">
        <v>20000</v>
      </c>
      <c r="J32" s="18">
        <v>16000</v>
      </c>
      <c r="K32" s="18">
        <v>22000</v>
      </c>
      <c r="L32" s="18">
        <v>18000</v>
      </c>
      <c r="M32" s="18">
        <v>25000</v>
      </c>
    </row>
    <row r="33" spans="1:13" s="12" customFormat="1" ht="49.5" customHeight="1" hidden="1">
      <c r="A33" s="2">
        <v>11</v>
      </c>
      <c r="B33" s="2"/>
      <c r="C33" s="2">
        <v>0</v>
      </c>
      <c r="D33" s="2">
        <v>2</v>
      </c>
      <c r="E33" s="4"/>
      <c r="F33" s="2"/>
      <c r="G33" s="3"/>
      <c r="H33" s="17">
        <v>12000</v>
      </c>
      <c r="I33" s="18">
        <v>16500</v>
      </c>
      <c r="J33" s="17">
        <v>13000</v>
      </c>
      <c r="K33" s="17">
        <v>17500</v>
      </c>
      <c r="L33" s="18">
        <v>14000</v>
      </c>
      <c r="M33" s="18">
        <v>18500</v>
      </c>
    </row>
    <row r="34" spans="1:13" s="12" customFormat="1" ht="24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</row>
    <row r="35" spans="1:13" s="10" customFormat="1" ht="18" customHeight="1">
      <c r="A35" s="95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96"/>
    </row>
    <row r="36" spans="1:13" s="10" customFormat="1" ht="30" customHeight="1">
      <c r="A36" s="95" t="s">
        <v>98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0"/>
    </row>
    <row r="37" spans="1:13" s="10" customFormat="1" ht="63.75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13" s="10" customFormat="1" ht="18.75" customHeight="1">
      <c r="A38" s="19" t="s">
        <v>59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s="10" customFormat="1" ht="70.5" customHeight="1">
      <c r="A39" s="97" t="s">
        <v>99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</row>
    <row r="40" spans="1:13" s="10" customFormat="1" ht="49.5" customHeight="1">
      <c r="A40" s="100" t="s">
        <v>100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1:13" s="10" customFormat="1" ht="33" customHeight="1">
      <c r="A41" s="101" t="s">
        <v>101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s="10" customFormat="1" ht="33" customHeight="1">
      <c r="A42" s="102" t="s">
        <v>102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4"/>
      <c r="L42" s="102" t="s">
        <v>103</v>
      </c>
      <c r="M42" s="104"/>
    </row>
    <row r="43" spans="1:13" s="10" customFormat="1" ht="33" customHeight="1">
      <c r="A43" s="90" t="s">
        <v>104</v>
      </c>
      <c r="B43" s="91"/>
      <c r="C43" s="91"/>
      <c r="D43" s="91"/>
      <c r="E43" s="91"/>
      <c r="F43" s="91"/>
      <c r="G43" s="91"/>
      <c r="H43" s="91"/>
      <c r="I43" s="91"/>
      <c r="J43" s="91"/>
      <c r="K43" s="92"/>
      <c r="L43" s="95" t="s">
        <v>105</v>
      </c>
      <c r="M43" s="96"/>
    </row>
    <row r="44" spans="1:13" s="10" customFormat="1" ht="33" customHeight="1">
      <c r="A44" s="90" t="s">
        <v>106</v>
      </c>
      <c r="B44" s="91"/>
      <c r="C44" s="91"/>
      <c r="D44" s="91"/>
      <c r="E44" s="91"/>
      <c r="F44" s="91"/>
      <c r="G44" s="91"/>
      <c r="H44" s="91"/>
      <c r="I44" s="91"/>
      <c r="J44" s="91"/>
      <c r="K44" s="92"/>
      <c r="L44" s="95" t="s">
        <v>107</v>
      </c>
      <c r="M44" s="96"/>
    </row>
    <row r="45" spans="1:13" s="10" customFormat="1" ht="33" customHeight="1">
      <c r="A45" s="90" t="s">
        <v>108</v>
      </c>
      <c r="B45" s="91"/>
      <c r="C45" s="91"/>
      <c r="D45" s="91"/>
      <c r="E45" s="91"/>
      <c r="F45" s="91"/>
      <c r="G45" s="91"/>
      <c r="H45" s="91"/>
      <c r="I45" s="91"/>
      <c r="J45" s="91"/>
      <c r="K45" s="92"/>
      <c r="L45" s="95" t="s">
        <v>109</v>
      </c>
      <c r="M45" s="96"/>
    </row>
    <row r="46" spans="1:13" s="10" customFormat="1" ht="41.25" customHeight="1">
      <c r="A46" s="90" t="s">
        <v>110</v>
      </c>
      <c r="B46" s="91"/>
      <c r="C46" s="91"/>
      <c r="D46" s="91"/>
      <c r="E46" s="91"/>
      <c r="F46" s="91"/>
      <c r="G46" s="91"/>
      <c r="H46" s="91"/>
      <c r="I46" s="91"/>
      <c r="J46" s="91"/>
      <c r="K46" s="92"/>
      <c r="L46" s="95" t="s">
        <v>111</v>
      </c>
      <c r="M46" s="96"/>
    </row>
    <row r="47" spans="1:13" s="10" customFormat="1" ht="33.75" customHeight="1">
      <c r="A47" s="90" t="s">
        <v>112</v>
      </c>
      <c r="B47" s="91"/>
      <c r="C47" s="91"/>
      <c r="D47" s="91"/>
      <c r="E47" s="91"/>
      <c r="F47" s="91"/>
      <c r="G47" s="91"/>
      <c r="H47" s="91"/>
      <c r="I47" s="91"/>
      <c r="J47" s="91"/>
      <c r="K47" s="92"/>
      <c r="L47" s="95" t="s">
        <v>113</v>
      </c>
      <c r="M47" s="96"/>
    </row>
    <row r="48" spans="1:13" ht="36.75" customHeight="1">
      <c r="A48" s="90" t="s">
        <v>114</v>
      </c>
      <c r="B48" s="91"/>
      <c r="C48" s="91"/>
      <c r="D48" s="91"/>
      <c r="E48" s="91"/>
      <c r="F48" s="91"/>
      <c r="G48" s="91"/>
      <c r="H48" s="91"/>
      <c r="I48" s="91"/>
      <c r="J48" s="91"/>
      <c r="K48" s="92"/>
      <c r="L48" s="93">
        <v>6</v>
      </c>
      <c r="M48" s="94"/>
    </row>
    <row r="49" spans="1:13" ht="35.25" customHeight="1">
      <c r="A49" s="90" t="s">
        <v>115</v>
      </c>
      <c r="B49" s="91"/>
      <c r="C49" s="91"/>
      <c r="D49" s="91"/>
      <c r="E49" s="91"/>
      <c r="F49" s="91"/>
      <c r="G49" s="91"/>
      <c r="H49" s="91"/>
      <c r="I49" s="91"/>
      <c r="J49" s="91"/>
      <c r="K49" s="92"/>
      <c r="L49" s="93" t="s">
        <v>116</v>
      </c>
      <c r="M49" s="94"/>
    </row>
    <row r="50" spans="1:13" ht="36.75" customHeight="1">
      <c r="A50" s="90" t="s">
        <v>117</v>
      </c>
      <c r="B50" s="91"/>
      <c r="C50" s="91"/>
      <c r="D50" s="91"/>
      <c r="E50" s="91"/>
      <c r="F50" s="91"/>
      <c r="G50" s="91"/>
      <c r="H50" s="91"/>
      <c r="I50" s="91"/>
      <c r="J50" s="91"/>
      <c r="K50" s="92"/>
      <c r="L50" s="93" t="s">
        <v>118</v>
      </c>
      <c r="M50" s="94"/>
    </row>
  </sheetData>
  <sheetProtection/>
  <mergeCells count="59">
    <mergeCell ref="D2:M2"/>
    <mergeCell ref="D3:M3"/>
    <mergeCell ref="D4:M4"/>
    <mergeCell ref="A5:K5"/>
    <mergeCell ref="A6:M6"/>
    <mergeCell ref="A7:M7"/>
    <mergeCell ref="A9:M9"/>
    <mergeCell ref="A10:M10"/>
    <mergeCell ref="C11:E11"/>
    <mergeCell ref="H11:M11"/>
    <mergeCell ref="A11:A13"/>
    <mergeCell ref="B11:B13"/>
    <mergeCell ref="F11:F13"/>
    <mergeCell ref="G11:G13"/>
    <mergeCell ref="H12:I12"/>
    <mergeCell ref="J12:K12"/>
    <mergeCell ref="L12:M12"/>
    <mergeCell ref="C12:C13"/>
    <mergeCell ref="D12:D13"/>
    <mergeCell ref="E12:E13"/>
    <mergeCell ref="A14:M14"/>
    <mergeCell ref="L15:M19"/>
    <mergeCell ref="A22:M22"/>
    <mergeCell ref="A28:M28"/>
    <mergeCell ref="C29:E29"/>
    <mergeCell ref="H29:M29"/>
    <mergeCell ref="A29:A31"/>
    <mergeCell ref="B29:B31"/>
    <mergeCell ref="F29:F31"/>
    <mergeCell ref="G29:G31"/>
    <mergeCell ref="H30:I30"/>
    <mergeCell ref="J30:K30"/>
    <mergeCell ref="L30:M30"/>
    <mergeCell ref="C30:C31"/>
    <mergeCell ref="D30:D31"/>
    <mergeCell ref="E30:E31"/>
    <mergeCell ref="A35:M35"/>
    <mergeCell ref="A36:M36"/>
    <mergeCell ref="A39:M39"/>
    <mergeCell ref="A40:M40"/>
    <mergeCell ref="A41:M41"/>
    <mergeCell ref="A42:K42"/>
    <mergeCell ref="L42:M42"/>
    <mergeCell ref="A43:K43"/>
    <mergeCell ref="L43:M43"/>
    <mergeCell ref="A44:K44"/>
    <mergeCell ref="L44:M44"/>
    <mergeCell ref="A45:K45"/>
    <mergeCell ref="L45:M45"/>
    <mergeCell ref="A46:K46"/>
    <mergeCell ref="L46:M46"/>
    <mergeCell ref="A50:K50"/>
    <mergeCell ref="L50:M50"/>
    <mergeCell ref="A47:K47"/>
    <mergeCell ref="L47:M47"/>
    <mergeCell ref="A48:K48"/>
    <mergeCell ref="L48:M48"/>
    <mergeCell ref="A49:K49"/>
    <mergeCell ref="L49:M49"/>
  </mergeCells>
  <printOptions/>
  <pageMargins left="0.39305555555555555" right="0.39305555555555555" top="0.39305555555555555" bottom="0.39305555555555555" header="0" footer="0"/>
  <pageSetup horizontalDpi="30066" verticalDpi="30066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E9" sqref="E9"/>
    </sheetView>
  </sheetViews>
  <sheetFormatPr defaultColWidth="9.0039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32" t="s">
        <v>119</v>
      </c>
      <c r="C1" s="32"/>
      <c r="D1" s="38"/>
      <c r="E1" s="38"/>
      <c r="F1" s="38"/>
    </row>
    <row r="2" spans="2:6" ht="12.75">
      <c r="B2" s="32" t="s">
        <v>120</v>
      </c>
      <c r="C2" s="32"/>
      <c r="D2" s="38"/>
      <c r="E2" s="38"/>
      <c r="F2" s="38"/>
    </row>
    <row r="3" spans="2:6" ht="12.75">
      <c r="B3" s="33"/>
      <c r="C3" s="33"/>
      <c r="D3" s="39"/>
      <c r="E3" s="39"/>
      <c r="F3" s="39"/>
    </row>
    <row r="4" spans="2:6" ht="51">
      <c r="B4" s="33" t="s">
        <v>121</v>
      </c>
      <c r="C4" s="33"/>
      <c r="D4" s="39"/>
      <c r="E4" s="39"/>
      <c r="F4" s="39"/>
    </row>
    <row r="5" spans="2:6" ht="12.75">
      <c r="B5" s="33"/>
      <c r="C5" s="33"/>
      <c r="D5" s="39"/>
      <c r="E5" s="39"/>
      <c r="F5" s="39"/>
    </row>
    <row r="6" spans="2:6" ht="25.5">
      <c r="B6" s="32" t="s">
        <v>122</v>
      </c>
      <c r="C6" s="32"/>
      <c r="D6" s="38"/>
      <c r="E6" s="38" t="s">
        <v>123</v>
      </c>
      <c r="F6" s="38" t="s">
        <v>124</v>
      </c>
    </row>
    <row r="7" spans="2:6" ht="12.75">
      <c r="B7" s="33"/>
      <c r="C7" s="33"/>
      <c r="D7" s="39"/>
      <c r="E7" s="39"/>
      <c r="F7" s="39"/>
    </row>
    <row r="8" spans="2:6" ht="51">
      <c r="B8" s="34" t="s">
        <v>125</v>
      </c>
      <c r="C8" s="35"/>
      <c r="D8" s="40"/>
      <c r="E8" s="40">
        <v>4</v>
      </c>
      <c r="F8" s="41"/>
    </row>
    <row r="9" spans="2:6" ht="38.25">
      <c r="B9" s="36"/>
      <c r="C9" s="37"/>
      <c r="D9" s="42"/>
      <c r="E9" s="54" t="s">
        <v>126</v>
      </c>
      <c r="F9" s="43" t="s">
        <v>127</v>
      </c>
    </row>
    <row r="10" spans="2:6" ht="12.75">
      <c r="B10" s="33"/>
      <c r="C10" s="33"/>
      <c r="D10" s="39"/>
      <c r="E10" s="39"/>
      <c r="F10" s="39"/>
    </row>
    <row r="11" spans="2:6" ht="12.75">
      <c r="B11" s="33"/>
      <c r="C11" s="33"/>
      <c r="D11" s="39"/>
      <c r="E11" s="39"/>
      <c r="F11" s="39"/>
    </row>
  </sheetData>
  <sheetProtection/>
  <hyperlinks>
    <hyperlink ref="E9" location="'Строганый, профил. брус, лафет'!A1:IA51" display="'Строганый, профил. брус, лафет'!A1:IA51"/>
  </hyperlinks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12" sqref="D12"/>
    </sheetView>
  </sheetViews>
  <sheetFormatPr defaultColWidth="9.00390625" defaultRowHeight="12.75"/>
  <sheetData/>
  <sheetProtection/>
  <printOptions/>
  <pageMargins left="0.6986111111111111" right="0.6986111111111111" top="0.75" bottom="0.75" header="0.3" footer="0.3"/>
  <pageSetup horizontalDpi="30066" verticalDpi="30066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areo</cp:lastModifiedBy>
  <dcterms:created xsi:type="dcterms:W3CDTF">2024-03-09T03:03:07Z</dcterms:created>
  <dcterms:modified xsi:type="dcterms:W3CDTF">2024-03-13T09:58:07Z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